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A4B6191-5FD3-41EC-BE30-0F673B268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s &amp; Calculations" sheetId="12" r:id="rId1"/>
    <sheet name="Spuit" sheetId="2" r:id="rId2"/>
    <sheet name="Lookuptable" sheetId="3" r:id="rId3"/>
    <sheet name="ATR80" sheetId="4" r:id="rId4"/>
    <sheet name="Disc &amp; Core" sheetId="5" r:id="rId5"/>
    <sheet name="Formules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10" i="2" l="1"/>
  <c r="B13" i="2"/>
  <c r="B7" i="2"/>
  <c r="B6" i="2"/>
  <c r="B20" i="12"/>
  <c r="B18" i="12"/>
  <c r="B16" i="12"/>
  <c r="V6" i="5" l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B16" i="2" l="1"/>
  <c r="J14" i="2" l="1"/>
  <c r="D11" i="2"/>
  <c r="D15" i="2"/>
  <c r="D14" i="2"/>
  <c r="J15" i="2"/>
  <c r="F9" i="3"/>
  <c r="F14" i="3"/>
  <c r="F19" i="3"/>
  <c r="F24" i="3"/>
  <c r="F29" i="3"/>
  <c r="F31" i="3"/>
  <c r="F38" i="3"/>
  <c r="F42" i="3"/>
  <c r="F49" i="3"/>
  <c r="F5" i="3"/>
  <c r="F10" i="3"/>
  <c r="F15" i="3"/>
  <c r="F20" i="3"/>
  <c r="F25" i="3"/>
  <c r="F30" i="3"/>
  <c r="F33" i="3"/>
  <c r="F40" i="3"/>
  <c r="F44" i="3"/>
  <c r="F50" i="3"/>
  <c r="F6" i="3"/>
  <c r="F11" i="3"/>
  <c r="F16" i="3"/>
  <c r="F21" i="3"/>
  <c r="F26" i="3"/>
  <c r="F32" i="3"/>
  <c r="F35" i="3"/>
  <c r="F41" i="3"/>
  <c r="F46" i="3"/>
  <c r="F51" i="3"/>
  <c r="F7" i="3"/>
  <c r="F12" i="3"/>
  <c r="F17" i="3"/>
  <c r="F22" i="3"/>
  <c r="F27" i="3"/>
  <c r="F34" i="3"/>
  <c r="F37" i="3"/>
  <c r="F43" i="3"/>
  <c r="F47" i="3"/>
  <c r="F52" i="3"/>
  <c r="F8" i="3"/>
  <c r="F13" i="3"/>
  <c r="F18" i="3"/>
  <c r="F23" i="3"/>
  <c r="F28" i="3"/>
  <c r="F36" i="3"/>
  <c r="F39" i="3"/>
  <c r="F45" i="3"/>
  <c r="F48" i="3"/>
  <c r="F53" i="3"/>
  <c r="F4" i="3"/>
  <c r="J6" i="2" l="1"/>
  <c r="J5" i="2"/>
  <c r="D12" i="2"/>
  <c r="D13" i="2"/>
  <c r="D5" i="2"/>
  <c r="B17" i="2"/>
  <c r="J11" i="2"/>
  <c r="D10" i="2"/>
  <c r="J7" i="2"/>
  <c r="J8" i="2"/>
  <c r="D6" i="2"/>
  <c r="J9" i="2"/>
  <c r="D7" i="2"/>
  <c r="D8" i="2"/>
  <c r="D9" i="2"/>
  <c r="J12" i="2"/>
  <c r="J13" i="2"/>
  <c r="J10" i="2"/>
  <c r="I13" i="2" l="1"/>
  <c r="I14" i="2"/>
  <c r="I15" i="2"/>
  <c r="E14" i="2"/>
  <c r="E15" i="2"/>
  <c r="D17" i="2"/>
  <c r="E5" i="2"/>
  <c r="E6" i="2"/>
  <c r="E9" i="2"/>
  <c r="E8" i="2"/>
  <c r="E13" i="2"/>
  <c r="I6" i="2"/>
  <c r="E10" i="2"/>
  <c r="E12" i="2"/>
  <c r="I11" i="2"/>
  <c r="I5" i="2"/>
  <c r="I9" i="2"/>
  <c r="E7" i="2"/>
  <c r="I10" i="2"/>
  <c r="I7" i="2"/>
  <c r="J17" i="2"/>
  <c r="I12" i="2"/>
  <c r="I8" i="2"/>
  <c r="E11" i="2"/>
  <c r="G18" i="2" l="1"/>
  <c r="G20" i="2" s="1"/>
</calcChain>
</file>

<file path=xl/sharedStrings.xml><?xml version="1.0" encoding="utf-8"?>
<sst xmlns="http://schemas.openxmlformats.org/spreadsheetml/2006/main" count="292" uniqueCount="106">
  <si>
    <t>Lilac</t>
  </si>
  <si>
    <t>Orchard/Block</t>
  </si>
  <si>
    <t>Row spacing (m)</t>
  </si>
  <si>
    <t>Desired spray volume (L/ha)</t>
  </si>
  <si>
    <t>Tank size (L)</t>
  </si>
  <si>
    <t>Tractor speed (km/h)</t>
  </si>
  <si>
    <t>Gear selection</t>
  </si>
  <si>
    <t>3 Low</t>
  </si>
  <si>
    <t>Top</t>
  </si>
  <si>
    <t>Nozzle port</t>
  </si>
  <si>
    <t>Nozzle type/colour</t>
  </si>
  <si>
    <t>Delivery (L/min)</t>
  </si>
  <si>
    <t>Left side</t>
  </si>
  <si>
    <t>Right side</t>
  </si>
  <si>
    <t>Spray pressure (Bar) 8 to 12 Bar</t>
  </si>
  <si>
    <t>Total delivery L/ha)</t>
  </si>
  <si>
    <t>Delivery left (L/min)</t>
  </si>
  <si>
    <t>Delivery right (L/min)</t>
  </si>
  <si>
    <t>Delivery per ha (L/ha)</t>
  </si>
  <si>
    <t>Druk (Bar)</t>
  </si>
  <si>
    <t>Lewering (L/min)</t>
  </si>
  <si>
    <t>Liter per minuut</t>
  </si>
  <si>
    <t>Wit</t>
  </si>
  <si>
    <t>Bruin</t>
  </si>
  <si>
    <t>Geel</t>
  </si>
  <si>
    <t>Oranje</t>
  </si>
  <si>
    <t>Rooi</t>
  </si>
  <si>
    <t>Grys</t>
  </si>
  <si>
    <t>Groen</t>
  </si>
  <si>
    <t>Swart</t>
  </si>
  <si>
    <t>Blou</t>
  </si>
  <si>
    <t>Nozzle colour</t>
  </si>
  <si>
    <t>White</t>
  </si>
  <si>
    <t>Brown</t>
  </si>
  <si>
    <t>Yellow</t>
  </si>
  <si>
    <t>Red</t>
  </si>
  <si>
    <t>Grey</t>
  </si>
  <si>
    <t>Green</t>
  </si>
  <si>
    <t>Black</t>
  </si>
  <si>
    <t>Blue</t>
  </si>
  <si>
    <t>Pressure</t>
  </si>
  <si>
    <t>Delivery</t>
  </si>
  <si>
    <t>Orange</t>
  </si>
  <si>
    <t>Concat</t>
  </si>
  <si>
    <t>Bar</t>
  </si>
  <si>
    <t>At</t>
  </si>
  <si>
    <t>@</t>
  </si>
  <si>
    <t>Nozzle at pressure needed (nozzle@Bar)</t>
  </si>
  <si>
    <t>Delivery needed per nozzle (L/min)</t>
  </si>
  <si>
    <t>Number of nozzles</t>
  </si>
  <si>
    <t>D3</t>
  </si>
  <si>
    <t>D4</t>
  </si>
  <si>
    <t>D5</t>
  </si>
  <si>
    <t>D6</t>
  </si>
  <si>
    <t>D7</t>
  </si>
  <si>
    <t>DC45</t>
  </si>
  <si>
    <t>Disc</t>
  </si>
  <si>
    <t>Core</t>
  </si>
  <si>
    <t>Pressure and delivery realised (Bar &amp; L/min)</t>
  </si>
  <si>
    <t>D4DC45</t>
  </si>
  <si>
    <t>D3DC45</t>
  </si>
  <si>
    <t>D5DC45</t>
  </si>
  <si>
    <t>D6DC45</t>
  </si>
  <si>
    <t>D7DC45</t>
  </si>
  <si>
    <t>L/min</t>
  </si>
  <si>
    <t>Pecan Row Volume model (L/ha)</t>
  </si>
  <si>
    <t xml:space="preserve"> </t>
  </si>
  <si>
    <t>Boord Inligting</t>
  </si>
  <si>
    <t>Row width (m)</t>
  </si>
  <si>
    <t>Tree height (m)</t>
  </si>
  <si>
    <t>Tree depth (m)</t>
  </si>
  <si>
    <t>Spuitpomp Inligting</t>
  </si>
  <si>
    <t>Beskikbare Lugvolume (m^2/h)</t>
  </si>
  <si>
    <t>Amount of nozzles open</t>
  </si>
  <si>
    <t>Calculated</t>
  </si>
  <si>
    <t>Reality</t>
  </si>
  <si>
    <t>Spray Volume</t>
  </si>
  <si>
    <t>Toelaatbare Spoed</t>
  </si>
  <si>
    <t>L/min per nozzle</t>
  </si>
  <si>
    <t>Spray Volume (l/ha)</t>
  </si>
  <si>
    <t>--&gt;</t>
  </si>
  <si>
    <t>*</t>
  </si>
  <si>
    <t>Tree depht (m)</t>
  </si>
  <si>
    <t>0,018 L</t>
  </si>
  <si>
    <t>Toelaatbare Sped (km/h)</t>
  </si>
  <si>
    <t>/</t>
  </si>
  <si>
    <t>(</t>
  </si>
  <si>
    <t>Boomhoogte (m)</t>
  </si>
  <si>
    <t>Boomdiepte (m)</t>
  </si>
  <si>
    <t>)</t>
  </si>
  <si>
    <t>Stadig (Beginpunt)</t>
  </si>
  <si>
    <t>Trekker Spoed (km/h)</t>
  </si>
  <si>
    <t>Afstand (m)</t>
  </si>
  <si>
    <t>Tyd(sek)</t>
  </si>
  <si>
    <t>Spoed (km/h)</t>
  </si>
  <si>
    <t>Spray volume (L/ha)</t>
  </si>
  <si>
    <t>Factor (600)</t>
  </si>
  <si>
    <t>No. of open nozzles</t>
  </si>
  <si>
    <t>Aksiaal Voorbeeld</t>
  </si>
  <si>
    <t>General calculations</t>
  </si>
  <si>
    <t>Note 1: The grey values should be provided by Producers</t>
  </si>
  <si>
    <t>Note 2: The calculated values are given in the green sells</t>
  </si>
  <si>
    <t>Aksiaal Voorbeeld (ATR 80 Nozzles)</t>
  </si>
  <si>
    <t>&lt;=</t>
  </si>
  <si>
    <t>This calculated speed in green is only a starting point to work from. It is always going to be slow.</t>
  </si>
  <si>
    <t>10000/Row with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</si>
</sst>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8" xfId="0" quotePrefix="1" applyFont="1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7" xfId="0" applyBorder="1"/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13" xfId="0" applyFont="1" applyBorder="1"/>
    <xf numFmtId="0" fontId="0" fillId="0" borderId="14" xfId="0" applyBorder="1"/>
    <xf numFmtId="0" fontId="1" fillId="0" borderId="16" xfId="0" quotePrefix="1" applyFont="1" applyBorder="1" applyAlignment="1">
      <alignment horizontal="left"/>
    </xf>
    <xf numFmtId="0" fontId="1" fillId="0" borderId="16" xfId="0" applyFont="1" applyBorder="1"/>
    <xf numFmtId="0" fontId="0" fillId="0" borderId="0" xfId="0" quotePrefix="1" applyAlignment="1">
      <alignment horizontal="center"/>
    </xf>
    <xf numFmtId="0" fontId="1" fillId="0" borderId="17" xfId="0" quotePrefix="1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/>
    <xf numFmtId="0" fontId="1" fillId="5" borderId="8" xfId="0" applyFont="1" applyFill="1" applyBorder="1"/>
    <xf numFmtId="0" fontId="0" fillId="0" borderId="23" xfId="0" applyBorder="1"/>
    <xf numFmtId="0" fontId="0" fillId="0" borderId="24" xfId="0" applyBorder="1"/>
    <xf numFmtId="0" fontId="0" fillId="0" borderId="9" xfId="0" applyBorder="1"/>
    <xf numFmtId="0" fontId="1" fillId="2" borderId="8" xfId="0" applyFont="1" applyFill="1" applyBorder="1"/>
    <xf numFmtId="0" fontId="1" fillId="6" borderId="8" xfId="0" applyFont="1" applyFill="1" applyBorder="1"/>
    <xf numFmtId="0" fontId="1" fillId="7" borderId="8" xfId="0" applyFont="1" applyFill="1" applyBorder="1"/>
    <xf numFmtId="0" fontId="1" fillId="3" borderId="7" xfId="0" applyFont="1" applyFill="1" applyBorder="1"/>
    <xf numFmtId="0" fontId="0" fillId="0" borderId="1" xfId="0" applyBorder="1"/>
    <xf numFmtId="0" fontId="1" fillId="8" borderId="8" xfId="0" applyFont="1" applyFill="1" applyBorder="1"/>
    <xf numFmtId="0" fontId="1" fillId="9" borderId="8" xfId="0" applyFont="1" applyFill="1" applyBorder="1"/>
    <xf numFmtId="0" fontId="1" fillId="4" borderId="8" xfId="0" applyFont="1" applyFill="1" applyBorder="1"/>
    <xf numFmtId="0" fontId="0" fillId="0" borderId="4" xfId="0" applyBorder="1"/>
    <xf numFmtId="0" fontId="2" fillId="10" borderId="8" xfId="0" applyFont="1" applyFill="1" applyBorder="1"/>
    <xf numFmtId="0" fontId="1" fillId="11" borderId="8" xfId="0" applyFont="1" applyFill="1" applyBorder="1"/>
    <xf numFmtId="0" fontId="0" fillId="0" borderId="1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/>
    <xf numFmtId="0" fontId="0" fillId="0" borderId="13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19" xfId="0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2" xfId="0" quotePrefix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center"/>
    </xf>
    <xf numFmtId="0" fontId="0" fillId="0" borderId="0" xfId="0" quotePrefix="1" applyAlignment="1">
      <alignment horizontal="right"/>
    </xf>
    <xf numFmtId="0" fontId="0" fillId="0" borderId="10" xfId="0" quotePrefix="1" applyBorder="1" applyAlignment="1">
      <alignment horizontal="right"/>
    </xf>
    <xf numFmtId="0" fontId="0" fillId="4" borderId="10" xfId="0" applyFill="1" applyBorder="1" applyAlignment="1">
      <alignment horizontal="center"/>
    </xf>
    <xf numFmtId="2" fontId="0" fillId="0" borderId="0" xfId="0" applyNumberFormat="1"/>
    <xf numFmtId="0" fontId="0" fillId="12" borderId="0" xfId="0" applyFill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13" borderId="0" xfId="0" applyFill="1"/>
    <xf numFmtId="0" fontId="0" fillId="9" borderId="12" xfId="0" applyFill="1" applyBorder="1"/>
    <xf numFmtId="0" fontId="0" fillId="9" borderId="15" xfId="0" applyFill="1" applyBorder="1"/>
    <xf numFmtId="0" fontId="0" fillId="9" borderId="18" xfId="0" applyFill="1" applyBorder="1"/>
    <xf numFmtId="0" fontId="1" fillId="13" borderId="13" xfId="0" applyFont="1" applyFill="1" applyBorder="1"/>
    <xf numFmtId="0" fontId="0" fillId="9" borderId="20" xfId="0" applyFill="1" applyBorder="1"/>
    <xf numFmtId="0" fontId="0" fillId="14" borderId="24" xfId="0" applyFill="1" applyBorder="1"/>
    <xf numFmtId="0" fontId="0" fillId="14" borderId="2" xfId="0" applyFill="1" applyBorder="1"/>
    <xf numFmtId="0" fontId="0" fillId="14" borderId="5" xfId="0" applyFill="1" applyBorder="1"/>
    <xf numFmtId="0" fontId="1" fillId="14" borderId="24" xfId="0" applyFont="1" applyFill="1" applyBorder="1" applyAlignment="1">
      <alignment horizontal="center" vertical="center"/>
    </xf>
    <xf numFmtId="0" fontId="0" fillId="9" borderId="16" xfId="0" applyFill="1" applyBorder="1"/>
    <xf numFmtId="0" fontId="3" fillId="0" borderId="0" xfId="0" applyFont="1"/>
    <xf numFmtId="0" fontId="0" fillId="9" borderId="0" xfId="0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D3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'Disc &amp; Core'!$C$4:$K$4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'Disc &amp; Core'!$C$5:$K$5</c:f>
              <c:numCache>
                <c:formatCode>General</c:formatCode>
                <c:ptCount val="9"/>
                <c:pt idx="0">
                  <c:v>0.53</c:v>
                </c:pt>
                <c:pt idx="1">
                  <c:v>0.74</c:v>
                </c:pt>
                <c:pt idx="2">
                  <c:v>0.91</c:v>
                </c:pt>
                <c:pt idx="3">
                  <c:v>1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  <c:pt idx="7">
                  <c:v>2</c:v>
                </c:pt>
                <c:pt idx="8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08-48D8-A571-A79BA6FEE3CB}"/>
            </c:ext>
          </c:extLst>
        </c:ser>
        <c:ser>
          <c:idx val="1"/>
          <c:order val="1"/>
          <c:tx>
            <c:v>D4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'Disc &amp; Core'!$C$4:$K$4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'Disc &amp; Core'!$C$6:$K$6</c:f>
              <c:numCache>
                <c:formatCode>General</c:formatCode>
                <c:ptCount val="9"/>
                <c:pt idx="0">
                  <c:v>0.8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3.1</c:v>
                </c:pt>
                <c:pt idx="8">
                  <c:v>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08-48D8-A571-A79BA6FEE3CB}"/>
            </c:ext>
          </c:extLst>
        </c:ser>
        <c:ser>
          <c:idx val="2"/>
          <c:order val="2"/>
          <c:tx>
            <c:v>D5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'Disc &amp; Core'!$C$4:$K$4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'Disc &amp; Core'!$C$7:$K$7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2.5</c:v>
                </c:pt>
                <c:pt idx="6">
                  <c:v>3.2</c:v>
                </c:pt>
                <c:pt idx="7">
                  <c:v>3.9</c:v>
                </c:pt>
                <c:pt idx="8">
                  <c:v>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608-48D8-A571-A79BA6FEE3CB}"/>
            </c:ext>
          </c:extLst>
        </c:ser>
        <c:ser>
          <c:idx val="3"/>
          <c:order val="3"/>
          <c:tx>
            <c:v>D6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'Disc &amp; Core'!$C$4:$K$4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'Disc &amp; Core'!$C$8:$K$8</c:f>
              <c:numCache>
                <c:formatCode>General</c:formatCode>
                <c:ptCount val="9"/>
                <c:pt idx="0">
                  <c:v>1.3</c:v>
                </c:pt>
                <c:pt idx="1">
                  <c:v>1.9</c:v>
                </c:pt>
                <c:pt idx="2">
                  <c:v>2.2999999999999998</c:v>
                </c:pt>
                <c:pt idx="3">
                  <c:v>2.7</c:v>
                </c:pt>
                <c:pt idx="4">
                  <c:v>3</c:v>
                </c:pt>
                <c:pt idx="5">
                  <c:v>3.3</c:v>
                </c:pt>
                <c:pt idx="6">
                  <c:v>4.3</c:v>
                </c:pt>
                <c:pt idx="7">
                  <c:v>5.3</c:v>
                </c:pt>
                <c:pt idx="8">
                  <c:v>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608-48D8-A571-A79BA6FEE3CB}"/>
            </c:ext>
          </c:extLst>
        </c:ser>
        <c:ser>
          <c:idx val="4"/>
          <c:order val="4"/>
          <c:tx>
            <c:v>D7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'Disc &amp; Core'!$C$4:$K$4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'Disc &amp; Core'!$C$9:$K$9</c:f>
              <c:numCache>
                <c:formatCode>General</c:formatCode>
                <c:ptCount val="9"/>
                <c:pt idx="0">
                  <c:v>1.5</c:v>
                </c:pt>
                <c:pt idx="1">
                  <c:v>2.2000000000000002</c:v>
                </c:pt>
                <c:pt idx="2">
                  <c:v>2.7</c:v>
                </c:pt>
                <c:pt idx="3">
                  <c:v>3.1</c:v>
                </c:pt>
                <c:pt idx="4">
                  <c:v>3.5</c:v>
                </c:pt>
                <c:pt idx="5">
                  <c:v>3.9</c:v>
                </c:pt>
                <c:pt idx="6">
                  <c:v>5</c:v>
                </c:pt>
                <c:pt idx="7">
                  <c:v>6.2</c:v>
                </c:pt>
                <c:pt idx="8">
                  <c:v>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608-48D8-A571-A79BA6FE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20496"/>
        <c:axId val="560520824"/>
      </c:scatterChart>
      <c:valAx>
        <c:axId val="56052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</a:t>
                </a:r>
                <a:r>
                  <a:rPr lang="en-US" baseline="0"/>
                  <a:t> (Bar)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20824"/>
        <c:crosses val="autoZero"/>
        <c:crossBetween val="midCat"/>
      </c:valAx>
      <c:valAx>
        <c:axId val="56052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Delivery (L/min)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20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4761</xdr:rowOff>
    </xdr:from>
    <xdr:to>
      <xdr:col>11</xdr:col>
      <xdr:colOff>38100</xdr:colOff>
      <xdr:row>29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EC6460-F06B-433B-B32F-67374E19B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15</xdr:row>
      <xdr:rowOff>180976</xdr:rowOff>
    </xdr:from>
    <xdr:to>
      <xdr:col>15</xdr:col>
      <xdr:colOff>563625</xdr:colOff>
      <xdr:row>26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F83DC3-25C6-2B81-F06C-1B57EF16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3038476"/>
          <a:ext cx="5173725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14</xdr:row>
      <xdr:rowOff>76200</xdr:rowOff>
    </xdr:from>
    <xdr:to>
      <xdr:col>7</xdr:col>
      <xdr:colOff>857250</xdr:colOff>
      <xdr:row>19</xdr:row>
      <xdr:rowOff>8514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3A2428-7385-E4CC-008A-69FF5A1A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2743200"/>
          <a:ext cx="7543800" cy="88481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26</xdr:row>
      <xdr:rowOff>9525</xdr:rowOff>
    </xdr:from>
    <xdr:to>
      <xdr:col>8</xdr:col>
      <xdr:colOff>504825</xdr:colOff>
      <xdr:row>32</xdr:row>
      <xdr:rowOff>182375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A4E05C-8643-4B8D-9CDF-F08DEB6ED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4962525"/>
          <a:ext cx="8134350" cy="13158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</xdr:row>
      <xdr:rowOff>95250</xdr:rowOff>
    </xdr:from>
    <xdr:to>
      <xdr:col>8</xdr:col>
      <xdr:colOff>1201380</xdr:colOff>
      <xdr:row>13</xdr:row>
      <xdr:rowOff>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44AE26-6DCA-0CC2-853C-174252E1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5" y="1809750"/>
          <a:ext cx="8811855" cy="666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20</xdr:row>
      <xdr:rowOff>133350</xdr:rowOff>
    </xdr:from>
    <xdr:to>
      <xdr:col>8</xdr:col>
      <xdr:colOff>1077539</xdr:colOff>
      <xdr:row>24</xdr:row>
      <xdr:rowOff>95351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AD1152-166C-4746-FB13-6010E4EA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3943350"/>
          <a:ext cx="8697539" cy="72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AC75-E33D-46D7-B56D-3D2AD1C9620D}">
  <sheetPr>
    <tabColor theme="0" tint="-0.499984740745262"/>
  </sheetPr>
  <dimension ref="A1:N20"/>
  <sheetViews>
    <sheetView tabSelected="1" workbookViewId="0">
      <selection activeCell="H8" sqref="H8"/>
    </sheetView>
  </sheetViews>
  <sheetFormatPr defaultRowHeight="15" x14ac:dyDescent="0.25"/>
  <cols>
    <col min="1" max="1" width="29" bestFit="1" customWidth="1"/>
    <col min="2" max="2" width="12" bestFit="1" customWidth="1"/>
    <col min="3" max="3" width="9.42578125" customWidth="1"/>
  </cols>
  <sheetData>
    <row r="1" spans="1:6" ht="21" x14ac:dyDescent="0.35">
      <c r="A1" s="86" t="s">
        <v>99</v>
      </c>
      <c r="B1" s="86"/>
    </row>
    <row r="2" spans="1:6" x14ac:dyDescent="0.25">
      <c r="A2" s="87" t="s">
        <v>100</v>
      </c>
      <c r="B2" s="87"/>
      <c r="C2" s="87"/>
    </row>
    <row r="3" spans="1:6" x14ac:dyDescent="0.25">
      <c r="A3" s="87" t="s">
        <v>101</v>
      </c>
      <c r="B3" s="87"/>
      <c r="C3" s="87"/>
    </row>
    <row r="5" spans="1:6" x14ac:dyDescent="0.25">
      <c r="A5" s="2" t="s">
        <v>67</v>
      </c>
    </row>
    <row r="6" spans="1:6" x14ac:dyDescent="0.25">
      <c r="A6" t="s">
        <v>2</v>
      </c>
      <c r="B6" s="68">
        <v>10</v>
      </c>
    </row>
    <row r="7" spans="1:6" x14ac:dyDescent="0.25">
      <c r="A7" t="s">
        <v>68</v>
      </c>
      <c r="B7" s="68">
        <v>10</v>
      </c>
    </row>
    <row r="8" spans="1:6" x14ac:dyDescent="0.25">
      <c r="A8" t="s">
        <v>69</v>
      </c>
      <c r="B8" s="68">
        <v>9</v>
      </c>
    </row>
    <row r="9" spans="1:6" x14ac:dyDescent="0.25">
      <c r="A9" t="s">
        <v>70</v>
      </c>
      <c r="B9" s="68">
        <v>7</v>
      </c>
      <c r="F9" t="s">
        <v>66</v>
      </c>
    </row>
    <row r="11" spans="1:6" x14ac:dyDescent="0.25">
      <c r="A11" s="2" t="s">
        <v>71</v>
      </c>
    </row>
    <row r="12" spans="1:6" x14ac:dyDescent="0.25">
      <c r="A12" t="s">
        <v>72</v>
      </c>
      <c r="B12" s="68">
        <v>68000</v>
      </c>
    </row>
    <row r="13" spans="1:6" x14ac:dyDescent="0.25">
      <c r="A13" t="s">
        <v>73</v>
      </c>
      <c r="B13" s="68">
        <v>16</v>
      </c>
    </row>
    <row r="15" spans="1:6" x14ac:dyDescent="0.25">
      <c r="B15" t="s">
        <v>74</v>
      </c>
      <c r="C15" t="s">
        <v>75</v>
      </c>
    </row>
    <row r="16" spans="1:6" x14ac:dyDescent="0.25">
      <c r="A16" t="s">
        <v>76</v>
      </c>
      <c r="B16" s="73">
        <f>(10000/B7)*B8*B9*0.018</f>
        <v>1134</v>
      </c>
      <c r="C16">
        <v>700</v>
      </c>
    </row>
    <row r="18" spans="1:14" x14ac:dyDescent="0.25">
      <c r="A18" t="s">
        <v>77</v>
      </c>
      <c r="B18" s="73">
        <f>B12/(1000*B8*B9)</f>
        <v>1.0793650793650793</v>
      </c>
      <c r="C18">
        <v>3.84</v>
      </c>
      <c r="D18" s="84" t="s">
        <v>103</v>
      </c>
      <c r="E18" s="88" t="s">
        <v>104</v>
      </c>
      <c r="F18" s="88"/>
      <c r="G18" s="88"/>
      <c r="H18" s="88"/>
      <c r="I18" s="88"/>
      <c r="J18" s="88"/>
      <c r="K18" s="88"/>
      <c r="L18" s="88"/>
      <c r="M18" s="88"/>
      <c r="N18" s="88"/>
    </row>
    <row r="20" spans="1:14" x14ac:dyDescent="0.25">
      <c r="A20" t="s">
        <v>78</v>
      </c>
      <c r="B20" s="73">
        <f>(C18*B6*C16)/(600*B13)</f>
        <v>2.8</v>
      </c>
    </row>
  </sheetData>
  <mergeCells count="4">
    <mergeCell ref="A1:B1"/>
    <mergeCell ref="A2:C2"/>
    <mergeCell ref="A3:C3"/>
    <mergeCell ref="E18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279E-46FA-43BF-8462-1A0166FD4721}">
  <sheetPr>
    <tabColor rgb="FFFF0000"/>
  </sheetPr>
  <dimension ref="A1:L21"/>
  <sheetViews>
    <sheetView workbookViewId="0">
      <selection activeCell="B5" sqref="B5"/>
    </sheetView>
  </sheetViews>
  <sheetFormatPr defaultRowHeight="15" x14ac:dyDescent="0.25"/>
  <cols>
    <col min="1" max="1" width="38.85546875" bestFit="1" customWidth="1"/>
    <col min="2" max="2" width="14.28515625" bestFit="1" customWidth="1"/>
    <col min="3" max="3" width="6.140625" customWidth="1"/>
    <col min="4" max="4" width="15.5703125" bestFit="1" customWidth="1"/>
    <col min="5" max="5" width="20.42578125" bestFit="1" customWidth="1"/>
    <col min="6" max="6" width="11.140625" bestFit="1" customWidth="1"/>
    <col min="7" max="7" width="20.42578125" bestFit="1" customWidth="1"/>
    <col min="8" max="8" width="11.140625" style="14" bestFit="1" customWidth="1"/>
    <col min="9" max="9" width="20.42578125" bestFit="1" customWidth="1"/>
    <col min="10" max="10" width="15.5703125" bestFit="1" customWidth="1"/>
    <col min="11" max="11" width="11.42578125" bestFit="1" customWidth="1"/>
    <col min="12" max="12" width="9.140625" bestFit="1" customWidth="1"/>
  </cols>
  <sheetData>
    <row r="1" spans="1:12" ht="18.75" x14ac:dyDescent="0.3">
      <c r="A1" s="72" t="s">
        <v>102</v>
      </c>
    </row>
    <row r="3" spans="1:12" x14ac:dyDescent="0.25">
      <c r="A3" s="9" t="s">
        <v>1</v>
      </c>
      <c r="B3" s="10"/>
      <c r="D3" s="89" t="s">
        <v>12</v>
      </c>
      <c r="E3" s="90"/>
      <c r="F3" s="91"/>
      <c r="G3" s="3"/>
      <c r="H3" s="89" t="s">
        <v>13</v>
      </c>
      <c r="I3" s="90"/>
      <c r="J3" s="91"/>
    </row>
    <row r="4" spans="1:12" x14ac:dyDescent="0.25">
      <c r="A4" s="12" t="s">
        <v>2</v>
      </c>
      <c r="B4" s="74">
        <f>'Inputs &amp; Calculations'!B6</f>
        <v>10</v>
      </c>
      <c r="D4" s="45" t="s">
        <v>11</v>
      </c>
      <c r="E4" s="46" t="s">
        <v>10</v>
      </c>
      <c r="F4" s="47" t="s">
        <v>9</v>
      </c>
      <c r="H4" s="48" t="s">
        <v>9</v>
      </c>
      <c r="I4" s="46" t="s">
        <v>10</v>
      </c>
      <c r="J4" s="49" t="s">
        <v>11</v>
      </c>
    </row>
    <row r="5" spans="1:12" x14ac:dyDescent="0.25">
      <c r="A5" t="s">
        <v>68</v>
      </c>
      <c r="B5" s="85">
        <f>'Inputs &amp; Calculations'!B7</f>
        <v>10</v>
      </c>
      <c r="D5" s="11">
        <f>VLOOKUP($B$16,Lookuptable!E4:F53,1)</f>
        <v>3.24</v>
      </c>
      <c r="E5" s="42" t="str">
        <f t="shared" ref="E5:E15" si="0">$B$17</f>
        <v>Blue@Bar9</v>
      </c>
      <c r="F5" s="50">
        <v>1</v>
      </c>
      <c r="G5" s="20" t="s">
        <v>8</v>
      </c>
      <c r="H5" s="51">
        <v>1</v>
      </c>
      <c r="I5" s="52" t="str">
        <f t="shared" ref="I5:I15" si="1">$B$17</f>
        <v>Blue@Bar9</v>
      </c>
      <c r="J5" s="53">
        <f>VLOOKUP($B$16,Lookuptable!E4:F53,1)</f>
        <v>3.24</v>
      </c>
      <c r="K5" s="2"/>
      <c r="L5" s="2"/>
    </row>
    <row r="6" spans="1:12" x14ac:dyDescent="0.25">
      <c r="A6" s="12" t="s">
        <v>69</v>
      </c>
      <c r="B6" s="75">
        <f>'Inputs &amp; Calculations'!B8</f>
        <v>9</v>
      </c>
      <c r="D6" s="11">
        <f>VLOOKUP($B$16,Lookuptable!E5:F54,1)</f>
        <v>3.24</v>
      </c>
      <c r="E6" s="43" t="str">
        <f t="shared" si="0"/>
        <v>Blue@Bar9</v>
      </c>
      <c r="F6" s="54">
        <v>2</v>
      </c>
      <c r="H6" s="55">
        <v>2</v>
      </c>
      <c r="I6" s="56" t="str">
        <f t="shared" si="1"/>
        <v>Blue@Bar9</v>
      </c>
      <c r="J6" s="53">
        <f>VLOOKUP($B$16,Lookuptable!E5:F54,1)</f>
        <v>3.24</v>
      </c>
    </row>
    <row r="7" spans="1:12" x14ac:dyDescent="0.25">
      <c r="A7" s="13" t="s">
        <v>70</v>
      </c>
      <c r="B7" s="76">
        <f>'Inputs &amp; Calculations'!B9</f>
        <v>7</v>
      </c>
      <c r="D7" s="11">
        <f>VLOOKUP($B$16,Lookuptable!E6:F55,1)</f>
        <v>3.24</v>
      </c>
      <c r="E7" s="43" t="str">
        <f t="shared" si="0"/>
        <v>Blue@Bar9</v>
      </c>
      <c r="F7" s="54">
        <v>3</v>
      </c>
      <c r="H7" s="55">
        <v>3</v>
      </c>
      <c r="I7" s="56" t="str">
        <f t="shared" si="1"/>
        <v>Blue@Bar9</v>
      </c>
      <c r="J7" s="53">
        <f>VLOOKUP($B$16,Lookuptable!E6:F55,1)</f>
        <v>3.24</v>
      </c>
    </row>
    <row r="8" spans="1:12" x14ac:dyDescent="0.25">
      <c r="A8" s="9" t="s">
        <v>65</v>
      </c>
      <c r="B8" s="16" t="s">
        <v>66</v>
      </c>
      <c r="D8" s="11">
        <f>VLOOKUP($B$16,Lookuptable!E7:F56,1)</f>
        <v>3.24</v>
      </c>
      <c r="E8" s="43" t="str">
        <f t="shared" si="0"/>
        <v>Blue@Bar9</v>
      </c>
      <c r="F8" s="54">
        <v>4</v>
      </c>
      <c r="H8" s="55">
        <v>4</v>
      </c>
      <c r="I8" s="56" t="str">
        <f t="shared" si="1"/>
        <v>Blue@Bar9</v>
      </c>
      <c r="J8" s="53">
        <f>VLOOKUP($B$16,Lookuptable!E7:F56,1)</f>
        <v>3.24</v>
      </c>
    </row>
    <row r="9" spans="1:12" x14ac:dyDescent="0.25">
      <c r="D9" s="11">
        <f>VLOOKUP($B$16,Lookuptable!E8:F57,1)</f>
        <v>3.24</v>
      </c>
      <c r="E9" s="43" t="str">
        <f t="shared" si="0"/>
        <v>Blue@Bar9</v>
      </c>
      <c r="F9" s="54">
        <v>5</v>
      </c>
      <c r="H9" s="55">
        <v>5</v>
      </c>
      <c r="I9" s="56" t="str">
        <f t="shared" si="1"/>
        <v>Blue@Bar9</v>
      </c>
      <c r="J9" s="53">
        <f>VLOOKUP($B$16,Lookuptable!E8:F57,1)</f>
        <v>3.24</v>
      </c>
    </row>
    <row r="10" spans="1:12" x14ac:dyDescent="0.25">
      <c r="A10" s="15" t="s">
        <v>3</v>
      </c>
      <c r="B10" s="77">
        <f>(10000/'Inputs &amp; Calculations'!B7)*B6*B7*0.018</f>
        <v>1134</v>
      </c>
      <c r="D10" s="11">
        <f>VLOOKUP($B$16,Lookuptable!E9:F58,1)</f>
        <v>3.24</v>
      </c>
      <c r="E10" s="43" t="str">
        <f t="shared" si="0"/>
        <v>Blue@Bar9</v>
      </c>
      <c r="F10" s="54">
        <v>6</v>
      </c>
      <c r="H10" s="55">
        <v>6</v>
      </c>
      <c r="I10" s="56" t="str">
        <f t="shared" si="1"/>
        <v>Blue@Bar9</v>
      </c>
      <c r="J10" s="53">
        <f>VLOOKUP($B$16,Lookuptable!E9:F58,1)</f>
        <v>3.24</v>
      </c>
    </row>
    <row r="11" spans="1:12" x14ac:dyDescent="0.25">
      <c r="A11" s="17" t="s">
        <v>4</v>
      </c>
      <c r="B11" s="78">
        <v>2000</v>
      </c>
      <c r="D11" s="11">
        <f>VLOOKUP($B$16,Lookuptable!E10:F59,1)</f>
        <v>3.24</v>
      </c>
      <c r="E11" s="43" t="str">
        <f t="shared" si="0"/>
        <v>Blue@Bar9</v>
      </c>
      <c r="F11" s="54">
        <v>7</v>
      </c>
      <c r="H11" s="55">
        <v>7</v>
      </c>
      <c r="I11" s="56" t="str">
        <f t="shared" si="1"/>
        <v>Blue@Bar9</v>
      </c>
      <c r="J11" s="53">
        <f>VLOOKUP($B$16,Lookuptable!E10:F59,1)</f>
        <v>3.24</v>
      </c>
    </row>
    <row r="12" spans="1:12" x14ac:dyDescent="0.25">
      <c r="A12" s="17" t="s">
        <v>6</v>
      </c>
      <c r="B12" s="78" t="s">
        <v>7</v>
      </c>
      <c r="D12" s="11">
        <f>VLOOKUP($B$16,Lookuptable!E11:F60,1)</f>
        <v>3.24</v>
      </c>
      <c r="E12" s="43" t="str">
        <f t="shared" si="0"/>
        <v>Blue@Bar9</v>
      </c>
      <c r="F12" s="54">
        <v>8</v>
      </c>
      <c r="H12" s="55">
        <v>8</v>
      </c>
      <c r="I12" s="56" t="str">
        <f t="shared" si="1"/>
        <v>Blue@Bar9</v>
      </c>
      <c r="J12" s="53">
        <f>VLOOKUP($B$16,Lookuptable!E11:F60,1)</f>
        <v>3.24</v>
      </c>
    </row>
    <row r="13" spans="1:12" x14ac:dyDescent="0.25">
      <c r="A13" s="17" t="s">
        <v>5</v>
      </c>
      <c r="B13" s="78">
        <f>'Inputs &amp; Calculations'!C18</f>
        <v>3.84</v>
      </c>
      <c r="D13" s="11">
        <f>VLOOKUP($B$16,Lookuptable!E12:F61,1)</f>
        <v>3.24</v>
      </c>
      <c r="E13" s="43" t="str">
        <f t="shared" si="0"/>
        <v>Blue@Bar9</v>
      </c>
      <c r="F13" s="54">
        <v>9</v>
      </c>
      <c r="H13" s="55">
        <v>9</v>
      </c>
      <c r="I13" s="56" t="str">
        <f t="shared" si="1"/>
        <v>Blue@Bar9</v>
      </c>
      <c r="J13" s="53">
        <f>VLOOKUP($B$16,Lookuptable!E12:F61,1)</f>
        <v>3.24</v>
      </c>
    </row>
    <row r="14" spans="1:12" x14ac:dyDescent="0.25">
      <c r="A14" s="12" t="s">
        <v>14</v>
      </c>
      <c r="B14" s="78">
        <v>11</v>
      </c>
      <c r="D14" s="11">
        <f>VLOOKUP($B$16,Lookuptable!E13:F62,1)</f>
        <v>3.24</v>
      </c>
      <c r="E14" s="43" t="str">
        <f t="shared" si="0"/>
        <v>Blue@Bar9</v>
      </c>
      <c r="F14" s="54">
        <v>10</v>
      </c>
      <c r="H14" s="55">
        <v>10</v>
      </c>
      <c r="I14" s="56" t="str">
        <f t="shared" si="1"/>
        <v>Blue@Bar9</v>
      </c>
      <c r="J14" s="53">
        <f>VLOOKUP($B$16,Lookuptable!E13:F62,1)</f>
        <v>3.24</v>
      </c>
    </row>
    <row r="15" spans="1:12" x14ac:dyDescent="0.25">
      <c r="A15" s="21" t="s">
        <v>49</v>
      </c>
      <c r="B15" s="83">
        <v>22</v>
      </c>
      <c r="D15" s="11">
        <f>VLOOKUP($B$16,Lookuptable!E14:F63,1)</f>
        <v>3.24</v>
      </c>
      <c r="E15" s="43" t="str">
        <f t="shared" si="0"/>
        <v>Blue@Bar9</v>
      </c>
      <c r="F15" s="54">
        <v>11</v>
      </c>
      <c r="H15" s="55">
        <v>11</v>
      </c>
      <c r="I15" s="56" t="str">
        <f t="shared" si="1"/>
        <v>Blue@Bar9</v>
      </c>
      <c r="J15" s="53">
        <f>VLOOKUP($B$16,Lookuptable!E14:F63,1)</f>
        <v>3.24</v>
      </c>
    </row>
    <row r="16" spans="1:12" x14ac:dyDescent="0.25">
      <c r="A16" s="18" t="s">
        <v>48</v>
      </c>
      <c r="B16" s="19">
        <f>(B13*B4*B10)/(600*B15)</f>
        <v>3.298909090909091</v>
      </c>
      <c r="D16" s="57"/>
      <c r="E16" s="44"/>
      <c r="F16" s="58"/>
      <c r="G16" s="14"/>
      <c r="H16" s="59"/>
      <c r="I16" s="60"/>
      <c r="J16" s="61"/>
      <c r="K16" s="2"/>
    </row>
    <row r="17" spans="1:10" x14ac:dyDescent="0.25">
      <c r="A17" s="9" t="s">
        <v>47</v>
      </c>
      <c r="B17" s="22" t="str">
        <f>VLOOKUP(B16,Lookuptable!E4:F53,2)</f>
        <v>Blue@Bar9</v>
      </c>
      <c r="D17" s="62">
        <f>SUM(D5:D16)</f>
        <v>35.640000000000015</v>
      </c>
      <c r="E17" s="3" t="s">
        <v>16</v>
      </c>
      <c r="G17" s="63" t="s">
        <v>15</v>
      </c>
      <c r="I17" s="64" t="s">
        <v>17</v>
      </c>
      <c r="J17" s="65">
        <f>SUM(J5:J16)</f>
        <v>35.640000000000015</v>
      </c>
    </row>
    <row r="18" spans="1:10" x14ac:dyDescent="0.25">
      <c r="G18" s="22">
        <f>SUM(D17+J17)</f>
        <v>71.28000000000003</v>
      </c>
    </row>
    <row r="19" spans="1:10" x14ac:dyDescent="0.25">
      <c r="A19" s="3"/>
      <c r="E19" s="3"/>
      <c r="F19" s="3"/>
      <c r="G19" s="45" t="s">
        <v>18</v>
      </c>
    </row>
    <row r="20" spans="1:10" x14ac:dyDescent="0.25">
      <c r="A20" s="1"/>
      <c r="G20" s="66">
        <f>(G18*600)/(B4*B13)</f>
        <v>1113.7500000000005</v>
      </c>
    </row>
    <row r="21" spans="1:10" x14ac:dyDescent="0.25">
      <c r="A21" s="2"/>
      <c r="B21" s="2"/>
      <c r="C21" s="1"/>
    </row>
  </sheetData>
  <mergeCells count="2">
    <mergeCell ref="D3:F3"/>
    <mergeCell ref="H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4C11-D86B-4BA3-A5C3-8FDFE78F73F4}">
  <sheetPr>
    <tabColor rgb="FFFF0000"/>
  </sheetPr>
  <dimension ref="A1:J53"/>
  <sheetViews>
    <sheetView workbookViewId="0">
      <selection activeCell="J9" sqref="J9"/>
    </sheetView>
  </sheetViews>
  <sheetFormatPr defaultRowHeight="15" x14ac:dyDescent="0.25"/>
  <cols>
    <col min="1" max="1" width="13.140625" bestFit="1" customWidth="1"/>
    <col min="2" max="3" width="13.140625" customWidth="1"/>
    <col min="6" max="6" width="14.28515625" bestFit="1" customWidth="1"/>
  </cols>
  <sheetData>
    <row r="1" spans="1:10" s="72" customFormat="1" ht="18.75" x14ac:dyDescent="0.3">
      <c r="A1" s="72" t="s">
        <v>98</v>
      </c>
    </row>
    <row r="3" spans="1:10" x14ac:dyDescent="0.25">
      <c r="A3" t="s">
        <v>31</v>
      </c>
      <c r="B3" t="s">
        <v>45</v>
      </c>
      <c r="C3" t="s">
        <v>44</v>
      </c>
      <c r="D3" t="s">
        <v>40</v>
      </c>
      <c r="E3" t="s">
        <v>41</v>
      </c>
      <c r="F3" t="s">
        <v>43</v>
      </c>
    </row>
    <row r="4" spans="1:10" x14ac:dyDescent="0.25">
      <c r="A4" t="s">
        <v>32</v>
      </c>
      <c r="B4" t="s">
        <v>46</v>
      </c>
      <c r="C4" t="s">
        <v>44</v>
      </c>
      <c r="D4">
        <v>8</v>
      </c>
      <c r="E4">
        <v>0.34</v>
      </c>
      <c r="F4" t="str">
        <f t="shared" ref="F4:F35" si="0">CONCATENATE(A4,B4,C4,D4)</f>
        <v>White@Bar8</v>
      </c>
    </row>
    <row r="5" spans="1:10" x14ac:dyDescent="0.25">
      <c r="A5" t="s">
        <v>32</v>
      </c>
      <c r="B5" t="s">
        <v>46</v>
      </c>
      <c r="C5" t="s">
        <v>44</v>
      </c>
      <c r="D5">
        <v>9</v>
      </c>
      <c r="E5">
        <v>0.36</v>
      </c>
      <c r="F5" t="str">
        <f t="shared" si="0"/>
        <v>White@Bar9</v>
      </c>
      <c r="J5" s="2"/>
    </row>
    <row r="6" spans="1:10" x14ac:dyDescent="0.25">
      <c r="A6" t="s">
        <v>32</v>
      </c>
      <c r="B6" t="s">
        <v>46</v>
      </c>
      <c r="C6" t="s">
        <v>44</v>
      </c>
      <c r="D6">
        <v>10</v>
      </c>
      <c r="E6">
        <v>0.38</v>
      </c>
      <c r="F6" t="str">
        <f t="shared" si="0"/>
        <v>White@Bar10</v>
      </c>
      <c r="J6" s="2"/>
    </row>
    <row r="7" spans="1:10" x14ac:dyDescent="0.25">
      <c r="A7" t="s">
        <v>32</v>
      </c>
      <c r="B7" t="s">
        <v>46</v>
      </c>
      <c r="C7" t="s">
        <v>44</v>
      </c>
      <c r="D7">
        <v>11</v>
      </c>
      <c r="E7">
        <v>0.39</v>
      </c>
      <c r="F7" t="str">
        <f t="shared" si="0"/>
        <v>White@Bar11</v>
      </c>
      <c r="J7" s="2"/>
    </row>
    <row r="8" spans="1:10" x14ac:dyDescent="0.25">
      <c r="A8" t="s">
        <v>32</v>
      </c>
      <c r="B8" t="s">
        <v>46</v>
      </c>
      <c r="C8" t="s">
        <v>44</v>
      </c>
      <c r="D8">
        <v>12</v>
      </c>
      <c r="E8">
        <v>0.41</v>
      </c>
      <c r="F8" t="str">
        <f t="shared" si="0"/>
        <v>White@Bar12</v>
      </c>
      <c r="J8" s="2"/>
    </row>
    <row r="9" spans="1:10" x14ac:dyDescent="0.25">
      <c r="A9" t="s">
        <v>0</v>
      </c>
      <c r="B9" t="s">
        <v>46</v>
      </c>
      <c r="C9" t="s">
        <v>44</v>
      </c>
      <c r="D9">
        <v>8</v>
      </c>
      <c r="E9">
        <v>0.45</v>
      </c>
      <c r="F9" t="str">
        <f t="shared" si="0"/>
        <v>Lilac@Bar8</v>
      </c>
      <c r="J9" s="2"/>
    </row>
    <row r="10" spans="1:10" x14ac:dyDescent="0.25">
      <c r="A10" t="s">
        <v>0</v>
      </c>
      <c r="B10" t="s">
        <v>46</v>
      </c>
      <c r="C10" t="s">
        <v>44</v>
      </c>
      <c r="D10">
        <v>9</v>
      </c>
      <c r="E10">
        <v>0.48</v>
      </c>
      <c r="F10" t="str">
        <f t="shared" si="0"/>
        <v>Lilac@Bar9</v>
      </c>
      <c r="J10" s="2"/>
    </row>
    <row r="11" spans="1:10" x14ac:dyDescent="0.25">
      <c r="A11" t="s">
        <v>0</v>
      </c>
      <c r="B11" t="s">
        <v>46</v>
      </c>
      <c r="C11" t="s">
        <v>44</v>
      </c>
      <c r="D11">
        <v>10</v>
      </c>
      <c r="E11">
        <v>0.5</v>
      </c>
      <c r="F11" t="str">
        <f t="shared" si="0"/>
        <v>Lilac@Bar10</v>
      </c>
      <c r="J11" s="2"/>
    </row>
    <row r="12" spans="1:10" x14ac:dyDescent="0.25">
      <c r="A12" t="s">
        <v>0</v>
      </c>
      <c r="B12" t="s">
        <v>46</v>
      </c>
      <c r="C12" t="s">
        <v>44</v>
      </c>
      <c r="D12">
        <v>11</v>
      </c>
      <c r="E12">
        <v>0.52</v>
      </c>
      <c r="F12" t="str">
        <f t="shared" si="0"/>
        <v>Lilac@Bar11</v>
      </c>
      <c r="J12" s="2"/>
    </row>
    <row r="13" spans="1:10" x14ac:dyDescent="0.25">
      <c r="A13" t="s">
        <v>0</v>
      </c>
      <c r="B13" t="s">
        <v>46</v>
      </c>
      <c r="C13" t="s">
        <v>44</v>
      </c>
      <c r="D13">
        <v>12</v>
      </c>
      <c r="E13">
        <v>0.55000000000000004</v>
      </c>
      <c r="F13" t="str">
        <f t="shared" si="0"/>
        <v>Lilac@Bar12</v>
      </c>
      <c r="J13" s="2"/>
    </row>
    <row r="14" spans="1:10" x14ac:dyDescent="0.25">
      <c r="A14" t="s">
        <v>33</v>
      </c>
      <c r="B14" t="s">
        <v>46</v>
      </c>
      <c r="C14" t="s">
        <v>44</v>
      </c>
      <c r="D14">
        <v>8</v>
      </c>
      <c r="E14">
        <v>0.6</v>
      </c>
      <c r="F14" t="str">
        <f t="shared" si="0"/>
        <v>Brown@Bar8</v>
      </c>
      <c r="J14" s="2"/>
    </row>
    <row r="15" spans="1:10" x14ac:dyDescent="0.25">
      <c r="A15" t="s">
        <v>33</v>
      </c>
      <c r="B15" t="s">
        <v>46</v>
      </c>
      <c r="C15" t="s">
        <v>44</v>
      </c>
      <c r="D15">
        <v>9</v>
      </c>
      <c r="E15">
        <v>0.64</v>
      </c>
      <c r="F15" t="str">
        <f t="shared" si="0"/>
        <v>Brown@Bar9</v>
      </c>
    </row>
    <row r="16" spans="1:10" x14ac:dyDescent="0.25">
      <c r="A16" t="s">
        <v>33</v>
      </c>
      <c r="B16" t="s">
        <v>46</v>
      </c>
      <c r="C16" t="s">
        <v>44</v>
      </c>
      <c r="D16">
        <v>10</v>
      </c>
      <c r="E16">
        <v>0.67</v>
      </c>
      <c r="F16" t="str">
        <f t="shared" si="0"/>
        <v>Brown@Bar10</v>
      </c>
    </row>
    <row r="17" spans="1:6" x14ac:dyDescent="0.25">
      <c r="A17" t="s">
        <v>33</v>
      </c>
      <c r="B17" t="s">
        <v>46</v>
      </c>
      <c r="C17" t="s">
        <v>44</v>
      </c>
      <c r="D17">
        <v>11</v>
      </c>
      <c r="E17">
        <v>0.7</v>
      </c>
      <c r="F17" t="str">
        <f t="shared" si="0"/>
        <v>Brown@Bar11</v>
      </c>
    </row>
    <row r="18" spans="1:6" x14ac:dyDescent="0.25">
      <c r="A18" t="s">
        <v>33</v>
      </c>
      <c r="B18" t="s">
        <v>46</v>
      </c>
      <c r="C18" t="s">
        <v>44</v>
      </c>
      <c r="D18">
        <v>12</v>
      </c>
      <c r="E18">
        <v>0.73</v>
      </c>
      <c r="F18" t="str">
        <f t="shared" si="0"/>
        <v>Brown@Bar12</v>
      </c>
    </row>
    <row r="19" spans="1:6" x14ac:dyDescent="0.25">
      <c r="A19" t="s">
        <v>34</v>
      </c>
      <c r="B19" t="s">
        <v>46</v>
      </c>
      <c r="C19" t="s">
        <v>44</v>
      </c>
      <c r="D19">
        <v>8</v>
      </c>
      <c r="E19">
        <v>0.92</v>
      </c>
      <c r="F19" t="str">
        <f t="shared" si="0"/>
        <v>Yellow@Bar8</v>
      </c>
    </row>
    <row r="20" spans="1:6" x14ac:dyDescent="0.25">
      <c r="A20" t="s">
        <v>34</v>
      </c>
      <c r="B20" t="s">
        <v>46</v>
      </c>
      <c r="C20" t="s">
        <v>44</v>
      </c>
      <c r="D20">
        <v>9</v>
      </c>
      <c r="E20">
        <v>0.97</v>
      </c>
      <c r="F20" t="str">
        <f t="shared" si="0"/>
        <v>Yellow@Bar9</v>
      </c>
    </row>
    <row r="21" spans="1:6" x14ac:dyDescent="0.25">
      <c r="A21" t="s">
        <v>34</v>
      </c>
      <c r="B21" t="s">
        <v>46</v>
      </c>
      <c r="C21" t="s">
        <v>44</v>
      </c>
      <c r="D21">
        <v>10</v>
      </c>
      <c r="E21">
        <v>1.03</v>
      </c>
      <c r="F21" t="str">
        <f t="shared" si="0"/>
        <v>Yellow@Bar10</v>
      </c>
    </row>
    <row r="22" spans="1:6" x14ac:dyDescent="0.25">
      <c r="A22" t="s">
        <v>34</v>
      </c>
      <c r="B22" t="s">
        <v>46</v>
      </c>
      <c r="C22" t="s">
        <v>44</v>
      </c>
      <c r="D22">
        <v>11</v>
      </c>
      <c r="E22">
        <v>1.07</v>
      </c>
      <c r="F22" t="str">
        <f t="shared" si="0"/>
        <v>Yellow@Bar11</v>
      </c>
    </row>
    <row r="23" spans="1:6" x14ac:dyDescent="0.25">
      <c r="A23" t="s">
        <v>34</v>
      </c>
      <c r="B23" t="s">
        <v>46</v>
      </c>
      <c r="C23" t="s">
        <v>44</v>
      </c>
      <c r="D23">
        <v>12</v>
      </c>
      <c r="E23">
        <v>1.1200000000000001</v>
      </c>
      <c r="F23" t="str">
        <f t="shared" si="0"/>
        <v>Yellow@Bar12</v>
      </c>
    </row>
    <row r="24" spans="1:6" x14ac:dyDescent="0.25">
      <c r="A24" t="s">
        <v>42</v>
      </c>
      <c r="B24" t="s">
        <v>46</v>
      </c>
      <c r="C24" t="s">
        <v>44</v>
      </c>
      <c r="D24">
        <v>8</v>
      </c>
      <c r="E24">
        <v>1.24</v>
      </c>
      <c r="F24" t="str">
        <f t="shared" si="0"/>
        <v>Orange@Bar8</v>
      </c>
    </row>
    <row r="25" spans="1:6" x14ac:dyDescent="0.25">
      <c r="A25" t="s">
        <v>42</v>
      </c>
      <c r="B25" t="s">
        <v>46</v>
      </c>
      <c r="C25" t="s">
        <v>44</v>
      </c>
      <c r="D25">
        <v>9</v>
      </c>
      <c r="E25">
        <v>1.32</v>
      </c>
      <c r="F25" t="str">
        <f t="shared" si="0"/>
        <v>Orange@Bar9</v>
      </c>
    </row>
    <row r="26" spans="1:6" x14ac:dyDescent="0.25">
      <c r="A26" t="s">
        <v>42</v>
      </c>
      <c r="B26" t="s">
        <v>46</v>
      </c>
      <c r="C26" t="s">
        <v>44</v>
      </c>
      <c r="D26">
        <v>10</v>
      </c>
      <c r="E26">
        <v>1.39</v>
      </c>
      <c r="F26" t="str">
        <f t="shared" si="0"/>
        <v>Orange@Bar10</v>
      </c>
    </row>
    <row r="27" spans="1:6" x14ac:dyDescent="0.25">
      <c r="A27" t="s">
        <v>42</v>
      </c>
      <c r="B27" t="s">
        <v>46</v>
      </c>
      <c r="C27" t="s">
        <v>44</v>
      </c>
      <c r="D27">
        <v>11</v>
      </c>
      <c r="E27">
        <v>1.45</v>
      </c>
      <c r="F27" t="str">
        <f t="shared" si="0"/>
        <v>Orange@Bar11</v>
      </c>
    </row>
    <row r="28" spans="1:6" x14ac:dyDescent="0.25">
      <c r="A28" t="s">
        <v>42</v>
      </c>
      <c r="B28" t="s">
        <v>46</v>
      </c>
      <c r="C28" t="s">
        <v>44</v>
      </c>
      <c r="D28">
        <v>12</v>
      </c>
      <c r="E28">
        <v>1.51</v>
      </c>
      <c r="F28" t="str">
        <f t="shared" si="0"/>
        <v>Orange@Bar12</v>
      </c>
    </row>
    <row r="29" spans="1:6" x14ac:dyDescent="0.25">
      <c r="A29" t="s">
        <v>35</v>
      </c>
      <c r="B29" t="s">
        <v>46</v>
      </c>
      <c r="C29" t="s">
        <v>44</v>
      </c>
      <c r="D29">
        <v>8</v>
      </c>
      <c r="E29">
        <v>1.73</v>
      </c>
      <c r="F29" t="str">
        <f t="shared" si="0"/>
        <v>Red@Bar8</v>
      </c>
    </row>
    <row r="30" spans="1:6" x14ac:dyDescent="0.25">
      <c r="A30" t="s">
        <v>35</v>
      </c>
      <c r="B30" t="s">
        <v>46</v>
      </c>
      <c r="C30" t="s">
        <v>44</v>
      </c>
      <c r="D30">
        <v>9</v>
      </c>
      <c r="E30">
        <v>1.83</v>
      </c>
      <c r="F30" t="str">
        <f t="shared" si="0"/>
        <v>Red@Bar9</v>
      </c>
    </row>
    <row r="31" spans="1:6" x14ac:dyDescent="0.25">
      <c r="A31" t="s">
        <v>36</v>
      </c>
      <c r="B31" t="s">
        <v>46</v>
      </c>
      <c r="C31" t="s">
        <v>44</v>
      </c>
      <c r="D31">
        <v>8</v>
      </c>
      <c r="E31">
        <v>1.87</v>
      </c>
      <c r="F31" t="str">
        <f t="shared" si="0"/>
        <v>Grey@Bar8</v>
      </c>
    </row>
    <row r="32" spans="1:6" x14ac:dyDescent="0.25">
      <c r="A32" t="s">
        <v>35</v>
      </c>
      <c r="B32" t="s">
        <v>46</v>
      </c>
      <c r="C32" t="s">
        <v>44</v>
      </c>
      <c r="D32">
        <v>10</v>
      </c>
      <c r="E32">
        <v>1.92</v>
      </c>
      <c r="F32" t="str">
        <f t="shared" si="0"/>
        <v>Red@Bar10</v>
      </c>
    </row>
    <row r="33" spans="1:6" x14ac:dyDescent="0.25">
      <c r="A33" t="s">
        <v>36</v>
      </c>
      <c r="B33" t="s">
        <v>46</v>
      </c>
      <c r="C33" t="s">
        <v>44</v>
      </c>
      <c r="D33">
        <v>9</v>
      </c>
      <c r="E33">
        <v>1.98</v>
      </c>
      <c r="F33" t="str">
        <f t="shared" si="0"/>
        <v>Grey@Bar9</v>
      </c>
    </row>
    <row r="34" spans="1:6" x14ac:dyDescent="0.25">
      <c r="A34" t="s">
        <v>35</v>
      </c>
      <c r="B34" t="s">
        <v>46</v>
      </c>
      <c r="C34" t="s">
        <v>44</v>
      </c>
      <c r="D34">
        <v>11</v>
      </c>
      <c r="E34">
        <v>2.0099999999999998</v>
      </c>
      <c r="F34" t="str">
        <f t="shared" si="0"/>
        <v>Red@Bar11</v>
      </c>
    </row>
    <row r="35" spans="1:6" x14ac:dyDescent="0.25">
      <c r="A35" t="s">
        <v>36</v>
      </c>
      <c r="B35" t="s">
        <v>46</v>
      </c>
      <c r="C35" t="s">
        <v>44</v>
      </c>
      <c r="D35">
        <v>10</v>
      </c>
      <c r="E35">
        <v>2.08</v>
      </c>
      <c r="F35" t="str">
        <f t="shared" si="0"/>
        <v>Grey@Bar10</v>
      </c>
    </row>
    <row r="36" spans="1:6" x14ac:dyDescent="0.25">
      <c r="A36" t="s">
        <v>35</v>
      </c>
      <c r="B36" t="s">
        <v>46</v>
      </c>
      <c r="C36" t="s">
        <v>44</v>
      </c>
      <c r="D36">
        <v>12</v>
      </c>
      <c r="E36">
        <v>2.09</v>
      </c>
      <c r="F36" t="str">
        <f t="shared" ref="F36:F53" si="1">CONCATENATE(A36,B36,C36,D36)</f>
        <v>Red@Bar12</v>
      </c>
    </row>
    <row r="37" spans="1:6" x14ac:dyDescent="0.25">
      <c r="A37" t="s">
        <v>36</v>
      </c>
      <c r="B37" t="s">
        <v>46</v>
      </c>
      <c r="C37" t="s">
        <v>44</v>
      </c>
      <c r="D37">
        <v>11</v>
      </c>
      <c r="E37">
        <v>2.17</v>
      </c>
      <c r="F37" t="str">
        <f t="shared" si="1"/>
        <v>Grey@Bar11</v>
      </c>
    </row>
    <row r="38" spans="1:6" x14ac:dyDescent="0.25">
      <c r="A38" t="s">
        <v>37</v>
      </c>
      <c r="B38" t="s">
        <v>46</v>
      </c>
      <c r="C38" t="s">
        <v>44</v>
      </c>
      <c r="D38">
        <v>8</v>
      </c>
      <c r="E38">
        <v>2.2200000000000002</v>
      </c>
      <c r="F38" t="str">
        <f t="shared" si="1"/>
        <v>Green@Bar8</v>
      </c>
    </row>
    <row r="39" spans="1:6" x14ac:dyDescent="0.25">
      <c r="A39" t="s">
        <v>36</v>
      </c>
      <c r="B39" t="s">
        <v>46</v>
      </c>
      <c r="C39" t="s">
        <v>44</v>
      </c>
      <c r="D39">
        <v>12</v>
      </c>
      <c r="E39">
        <v>2.2599999999999998</v>
      </c>
      <c r="F39" t="str">
        <f t="shared" si="1"/>
        <v>Grey@Bar12</v>
      </c>
    </row>
    <row r="40" spans="1:6" x14ac:dyDescent="0.25">
      <c r="A40" t="s">
        <v>37</v>
      </c>
      <c r="B40" t="s">
        <v>46</v>
      </c>
      <c r="C40" t="s">
        <v>44</v>
      </c>
      <c r="D40">
        <v>9</v>
      </c>
      <c r="E40">
        <v>2.35</v>
      </c>
      <c r="F40" t="str">
        <f t="shared" si="1"/>
        <v>Green@Bar9</v>
      </c>
    </row>
    <row r="41" spans="1:6" x14ac:dyDescent="0.25">
      <c r="A41" t="s">
        <v>37</v>
      </c>
      <c r="B41" t="s">
        <v>46</v>
      </c>
      <c r="C41" t="s">
        <v>44</v>
      </c>
      <c r="D41">
        <v>10</v>
      </c>
      <c r="E41">
        <v>2.4700000000000002</v>
      </c>
      <c r="F41" t="str">
        <f t="shared" si="1"/>
        <v>Green@Bar10</v>
      </c>
    </row>
    <row r="42" spans="1:6" x14ac:dyDescent="0.25">
      <c r="A42" t="s">
        <v>38</v>
      </c>
      <c r="B42" t="s">
        <v>46</v>
      </c>
      <c r="C42" t="s">
        <v>44</v>
      </c>
      <c r="D42">
        <v>8</v>
      </c>
      <c r="E42">
        <v>2.5</v>
      </c>
      <c r="F42" t="str">
        <f t="shared" si="1"/>
        <v>Black@Bar8</v>
      </c>
    </row>
    <row r="43" spans="1:6" x14ac:dyDescent="0.25">
      <c r="A43" t="s">
        <v>37</v>
      </c>
      <c r="B43" t="s">
        <v>46</v>
      </c>
      <c r="C43" t="s">
        <v>44</v>
      </c>
      <c r="D43">
        <v>11</v>
      </c>
      <c r="E43">
        <v>2.58</v>
      </c>
      <c r="F43" t="str">
        <f t="shared" si="1"/>
        <v>Green@Bar11</v>
      </c>
    </row>
    <row r="44" spans="1:6" x14ac:dyDescent="0.25">
      <c r="A44" t="s">
        <v>38</v>
      </c>
      <c r="B44" t="s">
        <v>46</v>
      </c>
      <c r="C44" t="s">
        <v>44</v>
      </c>
      <c r="D44">
        <v>9</v>
      </c>
      <c r="E44">
        <v>2.64</v>
      </c>
      <c r="F44" t="str">
        <f t="shared" si="1"/>
        <v>Black@Bar9</v>
      </c>
    </row>
    <row r="45" spans="1:6" x14ac:dyDescent="0.25">
      <c r="A45" t="s">
        <v>37</v>
      </c>
      <c r="B45" t="s">
        <v>46</v>
      </c>
      <c r="C45" t="s">
        <v>44</v>
      </c>
      <c r="D45">
        <v>12</v>
      </c>
      <c r="E45">
        <v>2.69</v>
      </c>
      <c r="F45" t="str">
        <f t="shared" si="1"/>
        <v>Green@Bar12</v>
      </c>
    </row>
    <row r="46" spans="1:6" x14ac:dyDescent="0.25">
      <c r="A46" t="s">
        <v>38</v>
      </c>
      <c r="B46" t="s">
        <v>46</v>
      </c>
      <c r="C46" t="s">
        <v>44</v>
      </c>
      <c r="D46">
        <v>10</v>
      </c>
      <c r="E46">
        <v>2.78</v>
      </c>
      <c r="F46" t="str">
        <f t="shared" si="1"/>
        <v>Black@Bar10</v>
      </c>
    </row>
    <row r="47" spans="1:6" x14ac:dyDescent="0.25">
      <c r="A47" t="s">
        <v>38</v>
      </c>
      <c r="B47" t="s">
        <v>46</v>
      </c>
      <c r="C47" t="s">
        <v>44</v>
      </c>
      <c r="D47">
        <v>11</v>
      </c>
      <c r="E47">
        <v>2.9</v>
      </c>
      <c r="F47" t="str">
        <f t="shared" si="1"/>
        <v>Black@Bar11</v>
      </c>
    </row>
    <row r="48" spans="1:6" x14ac:dyDescent="0.25">
      <c r="A48" t="s">
        <v>38</v>
      </c>
      <c r="B48" t="s">
        <v>46</v>
      </c>
      <c r="C48" t="s">
        <v>44</v>
      </c>
      <c r="D48">
        <v>12</v>
      </c>
      <c r="E48">
        <v>3.03</v>
      </c>
      <c r="F48" t="str">
        <f t="shared" si="1"/>
        <v>Black@Bar12</v>
      </c>
    </row>
    <row r="49" spans="1:6" x14ac:dyDescent="0.25">
      <c r="A49" t="s">
        <v>39</v>
      </c>
      <c r="B49" t="s">
        <v>46</v>
      </c>
      <c r="C49" t="s">
        <v>44</v>
      </c>
      <c r="D49">
        <v>8</v>
      </c>
      <c r="E49">
        <v>3.06</v>
      </c>
      <c r="F49" t="str">
        <f t="shared" si="1"/>
        <v>Blue@Bar8</v>
      </c>
    </row>
    <row r="50" spans="1:6" x14ac:dyDescent="0.25">
      <c r="A50" t="s">
        <v>39</v>
      </c>
      <c r="B50" t="s">
        <v>46</v>
      </c>
      <c r="C50" t="s">
        <v>44</v>
      </c>
      <c r="D50">
        <v>9</v>
      </c>
      <c r="E50">
        <v>3.24</v>
      </c>
      <c r="F50" t="str">
        <f t="shared" si="1"/>
        <v>Blue@Bar9</v>
      </c>
    </row>
    <row r="51" spans="1:6" x14ac:dyDescent="0.25">
      <c r="A51" t="s">
        <v>39</v>
      </c>
      <c r="B51" t="s">
        <v>46</v>
      </c>
      <c r="C51" t="s">
        <v>44</v>
      </c>
      <c r="D51">
        <v>10</v>
      </c>
      <c r="E51">
        <v>3.4</v>
      </c>
      <c r="F51" t="str">
        <f t="shared" si="1"/>
        <v>Blue@Bar10</v>
      </c>
    </row>
    <row r="52" spans="1:6" x14ac:dyDescent="0.25">
      <c r="A52" t="s">
        <v>39</v>
      </c>
      <c r="B52" t="s">
        <v>46</v>
      </c>
      <c r="C52" t="s">
        <v>44</v>
      </c>
      <c r="D52">
        <v>11</v>
      </c>
      <c r="E52">
        <v>3.56</v>
      </c>
      <c r="F52" t="str">
        <f t="shared" si="1"/>
        <v>Blue@Bar11</v>
      </c>
    </row>
    <row r="53" spans="1:6" x14ac:dyDescent="0.25">
      <c r="A53" t="s">
        <v>39</v>
      </c>
      <c r="B53" t="s">
        <v>46</v>
      </c>
      <c r="C53" t="s">
        <v>44</v>
      </c>
      <c r="D53">
        <v>12</v>
      </c>
      <c r="E53">
        <v>3.71</v>
      </c>
      <c r="F53" t="str">
        <f t="shared" si="1"/>
        <v>Blue@Bar12</v>
      </c>
    </row>
  </sheetData>
  <sortState xmlns:xlrd2="http://schemas.microsoft.com/office/spreadsheetml/2017/richdata2" ref="A4:F53">
    <sortCondition ref="E4:E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DD6E-41FC-4945-B2E6-CE5BED8C5AD4}">
  <sheetPr>
    <tabColor rgb="FFFF0000"/>
  </sheetPr>
  <dimension ref="A1:V14"/>
  <sheetViews>
    <sheetView workbookViewId="0">
      <selection activeCell="L23" sqref="L23"/>
    </sheetView>
  </sheetViews>
  <sheetFormatPr defaultRowHeight="15" x14ac:dyDescent="0.25"/>
  <cols>
    <col min="1" max="1" width="15.7109375" customWidth="1"/>
  </cols>
  <sheetData>
    <row r="1" spans="1:22" ht="18.75" x14ac:dyDescent="0.3">
      <c r="A1" s="72" t="s">
        <v>98</v>
      </c>
      <c r="B1" s="72"/>
    </row>
    <row r="2" spans="1:22" ht="15.75" thickBot="1" x14ac:dyDescent="0.3"/>
    <row r="3" spans="1:22" ht="15.75" thickBot="1" x14ac:dyDescent="0.3">
      <c r="A3" s="8" t="s">
        <v>19</v>
      </c>
      <c r="B3" s="23">
        <v>5</v>
      </c>
      <c r="C3" s="24">
        <v>6</v>
      </c>
      <c r="D3" s="24">
        <v>7</v>
      </c>
      <c r="E3" s="82">
        <v>8</v>
      </c>
      <c r="F3" s="82">
        <v>9</v>
      </c>
      <c r="G3" s="82">
        <v>10</v>
      </c>
      <c r="H3" s="82">
        <v>11</v>
      </c>
      <c r="I3" s="82">
        <v>12</v>
      </c>
      <c r="J3" s="24">
        <v>13</v>
      </c>
      <c r="K3" s="24">
        <v>14</v>
      </c>
      <c r="L3" s="24">
        <v>15</v>
      </c>
      <c r="M3" s="24">
        <v>16</v>
      </c>
      <c r="N3" s="24">
        <v>17</v>
      </c>
      <c r="O3" s="24">
        <v>18</v>
      </c>
      <c r="P3" s="24">
        <v>19</v>
      </c>
      <c r="Q3" s="24">
        <v>20</v>
      </c>
      <c r="R3" s="24">
        <v>21</v>
      </c>
      <c r="S3" s="24">
        <v>22</v>
      </c>
      <c r="T3" s="24">
        <v>23</v>
      </c>
      <c r="U3" s="24">
        <v>24</v>
      </c>
      <c r="V3" s="25">
        <v>25</v>
      </c>
    </row>
    <row r="4" spans="1:22" ht="15.75" thickBot="1" x14ac:dyDescent="0.3">
      <c r="A4" s="26" t="s">
        <v>20</v>
      </c>
      <c r="B4" s="92" t="s">
        <v>21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1:22" ht="15.75" thickBot="1" x14ac:dyDescent="0.3">
      <c r="A5" s="27" t="s">
        <v>22</v>
      </c>
      <c r="B5" s="28">
        <v>0.27</v>
      </c>
      <c r="C5" s="29">
        <v>0.28999999999999998</v>
      </c>
      <c r="D5" s="29">
        <v>0.32</v>
      </c>
      <c r="E5" s="79">
        <v>0.34</v>
      </c>
      <c r="F5" s="79">
        <v>0.36</v>
      </c>
      <c r="G5" s="79">
        <v>0.38</v>
      </c>
      <c r="H5" s="79">
        <v>0.39</v>
      </c>
      <c r="I5" s="79">
        <v>0.41</v>
      </c>
      <c r="J5" s="29">
        <v>0.43</v>
      </c>
      <c r="K5" s="29">
        <v>0.44</v>
      </c>
      <c r="L5" s="29">
        <v>0.46</v>
      </c>
      <c r="M5" s="29">
        <v>0.47</v>
      </c>
      <c r="N5" s="29">
        <v>0.48</v>
      </c>
      <c r="O5" s="29">
        <v>0.5</v>
      </c>
      <c r="P5" s="29">
        <v>0.51</v>
      </c>
      <c r="Q5" s="29">
        <v>0.52</v>
      </c>
      <c r="R5" s="29">
        <v>0.54</v>
      </c>
      <c r="S5" s="29">
        <v>0.55000000000000004</v>
      </c>
      <c r="T5" s="29">
        <v>0.56000000000000005</v>
      </c>
      <c r="U5" s="29">
        <v>0.56999999999999995</v>
      </c>
      <c r="V5" s="30">
        <v>0.57999999999999996</v>
      </c>
    </row>
    <row r="6" spans="1:22" ht="15.75" thickBot="1" x14ac:dyDescent="0.3">
      <c r="A6" s="31" t="s">
        <v>0</v>
      </c>
      <c r="B6" s="28">
        <v>0.36</v>
      </c>
      <c r="C6" s="29">
        <v>0.39</v>
      </c>
      <c r="D6" s="29">
        <v>0.42</v>
      </c>
      <c r="E6" s="79">
        <v>0.45</v>
      </c>
      <c r="F6" s="79">
        <v>0.48</v>
      </c>
      <c r="G6" s="79">
        <v>0.5</v>
      </c>
      <c r="H6" s="79">
        <v>0.52</v>
      </c>
      <c r="I6" s="79">
        <v>0.55000000000000004</v>
      </c>
      <c r="J6" s="29">
        <v>0.56999999999999995</v>
      </c>
      <c r="K6" s="29">
        <v>0.59</v>
      </c>
      <c r="L6" s="29">
        <v>0.61</v>
      </c>
      <c r="M6" s="29">
        <v>0.63</v>
      </c>
      <c r="N6" s="29">
        <v>0.64</v>
      </c>
      <c r="O6" s="29">
        <v>0.66</v>
      </c>
      <c r="P6" s="29">
        <v>0.68</v>
      </c>
      <c r="Q6" s="29">
        <v>0.7</v>
      </c>
      <c r="R6" s="29">
        <v>0.71</v>
      </c>
      <c r="S6" s="29">
        <v>0.73</v>
      </c>
      <c r="T6" s="29">
        <v>0.74</v>
      </c>
      <c r="U6" s="29">
        <v>0.76</v>
      </c>
      <c r="V6" s="30">
        <v>0.77</v>
      </c>
    </row>
    <row r="7" spans="1:22" ht="15.75" thickBot="1" x14ac:dyDescent="0.3">
      <c r="A7" s="32" t="s">
        <v>23</v>
      </c>
      <c r="B7" s="28">
        <v>0.48</v>
      </c>
      <c r="C7" s="29">
        <v>0.52</v>
      </c>
      <c r="D7" s="29">
        <v>0.56000000000000005</v>
      </c>
      <c r="E7" s="79">
        <v>0.6</v>
      </c>
      <c r="F7" s="79">
        <v>0.64</v>
      </c>
      <c r="G7" s="79">
        <v>0.67</v>
      </c>
      <c r="H7" s="79">
        <v>0.7</v>
      </c>
      <c r="I7" s="79">
        <v>0.73</v>
      </c>
      <c r="J7" s="29">
        <v>0.76</v>
      </c>
      <c r="K7" s="29">
        <v>0.79</v>
      </c>
      <c r="L7" s="29">
        <v>0.81</v>
      </c>
      <c r="M7" s="29">
        <v>0.84</v>
      </c>
      <c r="N7" s="29">
        <v>0.86</v>
      </c>
      <c r="O7" s="29">
        <v>0.89</v>
      </c>
      <c r="P7" s="29">
        <v>0.91</v>
      </c>
      <c r="Q7" s="29">
        <v>0.93</v>
      </c>
      <c r="R7" s="29">
        <v>0.95</v>
      </c>
      <c r="S7" s="29">
        <v>0.98</v>
      </c>
      <c r="T7" s="29">
        <v>1</v>
      </c>
      <c r="U7" s="29">
        <v>1.02</v>
      </c>
      <c r="V7" s="30">
        <v>1.04</v>
      </c>
    </row>
    <row r="8" spans="1:22" ht="15.75" thickBot="1" x14ac:dyDescent="0.3">
      <c r="A8" s="33" t="s">
        <v>24</v>
      </c>
      <c r="B8" s="29">
        <v>0.73</v>
      </c>
      <c r="C8" s="29">
        <v>0.8</v>
      </c>
      <c r="D8" s="29">
        <v>0.86</v>
      </c>
      <c r="E8" s="79">
        <v>0.92</v>
      </c>
      <c r="F8" s="79">
        <v>0.97</v>
      </c>
      <c r="G8" s="79">
        <v>1.03</v>
      </c>
      <c r="H8" s="79">
        <v>1.07</v>
      </c>
      <c r="I8" s="79">
        <v>1.1200000000000001</v>
      </c>
      <c r="J8" s="29">
        <v>1.17</v>
      </c>
      <c r="K8" s="29">
        <v>1.21</v>
      </c>
      <c r="L8" s="29">
        <v>1.25</v>
      </c>
      <c r="M8" s="29">
        <v>1.29</v>
      </c>
      <c r="N8" s="29">
        <v>1.33</v>
      </c>
      <c r="O8" s="29">
        <v>1.37</v>
      </c>
      <c r="P8" s="29">
        <v>1.4</v>
      </c>
      <c r="Q8" s="29">
        <v>1.44</v>
      </c>
      <c r="R8" s="29">
        <v>1.48</v>
      </c>
      <c r="S8" s="29">
        <v>1.51</v>
      </c>
      <c r="T8" s="29">
        <v>1.54</v>
      </c>
      <c r="U8" s="29">
        <v>1.58</v>
      </c>
      <c r="V8" s="30">
        <v>1.61</v>
      </c>
    </row>
    <row r="9" spans="1:22" ht="15.75" thickBot="1" x14ac:dyDescent="0.3">
      <c r="A9" s="34" t="s">
        <v>25</v>
      </c>
      <c r="B9" s="35">
        <v>0.99</v>
      </c>
      <c r="C9" s="4">
        <v>1.08</v>
      </c>
      <c r="D9" s="4">
        <v>1.17</v>
      </c>
      <c r="E9" s="80">
        <v>1.24</v>
      </c>
      <c r="F9" s="80">
        <v>1.32</v>
      </c>
      <c r="G9" s="80">
        <v>1.39</v>
      </c>
      <c r="H9" s="80">
        <v>1.45</v>
      </c>
      <c r="I9" s="80">
        <v>1.51</v>
      </c>
      <c r="J9" s="4">
        <v>1.57</v>
      </c>
      <c r="K9" s="4">
        <v>1.63</v>
      </c>
      <c r="L9" s="4">
        <v>1.69</v>
      </c>
      <c r="M9" s="4">
        <v>1.74</v>
      </c>
      <c r="N9" s="4">
        <v>1.79</v>
      </c>
      <c r="O9" s="4">
        <v>1.84</v>
      </c>
      <c r="P9" s="4">
        <v>1.89</v>
      </c>
      <c r="Q9" s="4">
        <v>1.94</v>
      </c>
      <c r="R9" s="4">
        <v>1.99</v>
      </c>
      <c r="S9" s="4">
        <v>2.0299999999999998</v>
      </c>
      <c r="T9" s="4">
        <v>2.0699999999999998</v>
      </c>
      <c r="U9" s="4">
        <v>2.12</v>
      </c>
      <c r="V9" s="5">
        <v>2.16</v>
      </c>
    </row>
    <row r="10" spans="1:22" ht="15.75" thickBot="1" x14ac:dyDescent="0.3">
      <c r="A10" s="36" t="s">
        <v>26</v>
      </c>
      <c r="B10" s="35">
        <v>1.38</v>
      </c>
      <c r="C10" s="4">
        <v>1.51</v>
      </c>
      <c r="D10" s="4">
        <v>1.62</v>
      </c>
      <c r="E10" s="80">
        <v>1.73</v>
      </c>
      <c r="F10" s="80">
        <v>1.83</v>
      </c>
      <c r="G10" s="80">
        <v>1.92</v>
      </c>
      <c r="H10" s="80">
        <v>2.0099999999999998</v>
      </c>
      <c r="I10" s="80">
        <v>2.09</v>
      </c>
      <c r="J10" s="4">
        <v>2.17</v>
      </c>
      <c r="K10" s="4">
        <v>2.25</v>
      </c>
      <c r="L10" s="4">
        <v>2.33</v>
      </c>
      <c r="M10" s="4">
        <v>2.4</v>
      </c>
      <c r="N10" s="4">
        <v>2.4700000000000002</v>
      </c>
      <c r="O10" s="4">
        <v>2.54</v>
      </c>
      <c r="P10" s="4">
        <v>2.6</v>
      </c>
      <c r="Q10" s="4">
        <v>2.67</v>
      </c>
      <c r="R10" s="4">
        <v>2.73</v>
      </c>
      <c r="S10" s="4">
        <v>2.79</v>
      </c>
      <c r="T10" s="4">
        <v>2.85</v>
      </c>
      <c r="U10" s="4">
        <v>2.91</v>
      </c>
      <c r="V10" s="5">
        <v>2.97</v>
      </c>
    </row>
    <row r="11" spans="1:22" ht="15.75" thickBot="1" x14ac:dyDescent="0.3">
      <c r="A11" s="37" t="s">
        <v>27</v>
      </c>
      <c r="B11" s="28">
        <v>1.5</v>
      </c>
      <c r="C11" s="29">
        <v>1.63</v>
      </c>
      <c r="D11" s="29">
        <v>1.76</v>
      </c>
      <c r="E11" s="79">
        <v>1.87</v>
      </c>
      <c r="F11" s="79">
        <v>1.98</v>
      </c>
      <c r="G11" s="79">
        <v>2.08</v>
      </c>
      <c r="H11" s="79">
        <v>2.17</v>
      </c>
      <c r="I11" s="79">
        <v>2.2599999999999998</v>
      </c>
      <c r="J11" s="29">
        <v>2.35</v>
      </c>
      <c r="K11" s="29">
        <v>2.4300000000000002</v>
      </c>
      <c r="L11" s="29">
        <v>2.5099999999999998</v>
      </c>
      <c r="M11" s="29">
        <v>2.59</v>
      </c>
      <c r="N11" s="29">
        <v>2.67</v>
      </c>
      <c r="O11" s="29">
        <v>2.74</v>
      </c>
      <c r="P11" s="29">
        <v>2.81</v>
      </c>
      <c r="Q11" s="29">
        <v>2.88</v>
      </c>
      <c r="R11" s="29">
        <v>2.95</v>
      </c>
      <c r="S11" s="29">
        <v>3.01</v>
      </c>
      <c r="T11" s="29">
        <v>3.07</v>
      </c>
      <c r="U11" s="29">
        <v>3.14</v>
      </c>
      <c r="V11" s="30">
        <v>3.2</v>
      </c>
    </row>
    <row r="12" spans="1:22" ht="15.75" thickBot="1" x14ac:dyDescent="0.3">
      <c r="A12" s="38" t="s">
        <v>28</v>
      </c>
      <c r="B12" s="39">
        <v>1.78</v>
      </c>
      <c r="C12" s="6">
        <v>1.94</v>
      </c>
      <c r="D12" s="6">
        <v>2.09</v>
      </c>
      <c r="E12" s="81">
        <v>2.2200000000000002</v>
      </c>
      <c r="F12" s="81">
        <v>2.35</v>
      </c>
      <c r="G12" s="81">
        <v>2.4700000000000002</v>
      </c>
      <c r="H12" s="81">
        <v>2.58</v>
      </c>
      <c r="I12" s="81">
        <v>2.69</v>
      </c>
      <c r="J12" s="6">
        <v>2.79</v>
      </c>
      <c r="K12" s="6">
        <v>2.89</v>
      </c>
      <c r="L12" s="6">
        <v>2.99</v>
      </c>
      <c r="M12" s="6">
        <v>3.08</v>
      </c>
      <c r="N12" s="6">
        <v>3.17</v>
      </c>
      <c r="O12" s="6">
        <v>3.25</v>
      </c>
      <c r="P12" s="6">
        <v>3.34</v>
      </c>
      <c r="Q12" s="6">
        <v>3.42</v>
      </c>
      <c r="R12" s="6">
        <v>3.5</v>
      </c>
      <c r="S12" s="6">
        <v>3.57</v>
      </c>
      <c r="T12" s="6">
        <v>3.65</v>
      </c>
      <c r="U12" s="6">
        <v>3.72</v>
      </c>
      <c r="V12" s="7">
        <v>3.8</v>
      </c>
    </row>
    <row r="13" spans="1:22" ht="15.75" thickBot="1" x14ac:dyDescent="0.3">
      <c r="A13" s="40" t="s">
        <v>29</v>
      </c>
      <c r="B13" s="39">
        <v>2</v>
      </c>
      <c r="C13" s="6">
        <v>2.1800000000000002</v>
      </c>
      <c r="D13" s="6">
        <v>2.35</v>
      </c>
      <c r="E13" s="81">
        <v>2.5</v>
      </c>
      <c r="F13" s="81">
        <v>2.64</v>
      </c>
      <c r="G13" s="81">
        <v>2.78</v>
      </c>
      <c r="H13" s="81">
        <v>2.9</v>
      </c>
      <c r="I13" s="81">
        <v>3.03</v>
      </c>
      <c r="J13" s="6">
        <v>3.14</v>
      </c>
      <c r="K13" s="6">
        <v>3.26</v>
      </c>
      <c r="L13" s="6">
        <v>3.36</v>
      </c>
      <c r="M13" s="6">
        <v>3.47</v>
      </c>
      <c r="N13" s="6">
        <v>3.57</v>
      </c>
      <c r="O13" s="6">
        <v>3.67</v>
      </c>
      <c r="P13" s="6">
        <v>3.76</v>
      </c>
      <c r="Q13" s="6">
        <v>3.85</v>
      </c>
      <c r="R13" s="6">
        <v>3.94</v>
      </c>
      <c r="S13" s="6">
        <v>4.03</v>
      </c>
      <c r="T13" s="6">
        <v>4.12</v>
      </c>
      <c r="U13" s="6">
        <v>4.2</v>
      </c>
      <c r="V13" s="7">
        <v>4.28</v>
      </c>
    </row>
    <row r="14" spans="1:22" ht="15.75" thickBot="1" x14ac:dyDescent="0.3">
      <c r="A14" s="41" t="s">
        <v>30</v>
      </c>
      <c r="B14" s="6">
        <v>2.4500000000000002</v>
      </c>
      <c r="C14" s="6">
        <v>2.67</v>
      </c>
      <c r="D14" s="6">
        <v>2.87</v>
      </c>
      <c r="E14" s="81">
        <v>3.06</v>
      </c>
      <c r="F14" s="81">
        <v>3.24</v>
      </c>
      <c r="G14" s="81">
        <v>3.4</v>
      </c>
      <c r="H14" s="81">
        <v>3.56</v>
      </c>
      <c r="I14" s="81">
        <v>3.71</v>
      </c>
      <c r="J14" s="6">
        <v>3.85</v>
      </c>
      <c r="K14" s="6">
        <v>3.99</v>
      </c>
      <c r="L14" s="6">
        <v>4.12</v>
      </c>
      <c r="M14" s="6">
        <v>4.25</v>
      </c>
      <c r="N14" s="6">
        <v>4.37</v>
      </c>
      <c r="O14" s="6">
        <v>4.49</v>
      </c>
      <c r="P14" s="6">
        <v>4.6100000000000003</v>
      </c>
      <c r="Q14" s="6">
        <v>4.72</v>
      </c>
      <c r="R14" s="6">
        <v>4.84</v>
      </c>
      <c r="S14" s="6">
        <v>4.9400000000000004</v>
      </c>
      <c r="T14" s="6">
        <v>5.05</v>
      </c>
      <c r="U14" s="6">
        <v>5.15</v>
      </c>
      <c r="V14" s="7">
        <v>5.25</v>
      </c>
    </row>
  </sheetData>
  <mergeCells count="1">
    <mergeCell ref="B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375D-BEA1-47DB-ABFD-8F9BC7B1D622}">
  <sheetPr>
    <tabColor rgb="FFFF0000"/>
  </sheetPr>
  <dimension ref="A1:V24"/>
  <sheetViews>
    <sheetView workbookViewId="0">
      <selection activeCell="D2" sqref="D2"/>
    </sheetView>
  </sheetViews>
  <sheetFormatPr defaultRowHeight="15" x14ac:dyDescent="0.25"/>
  <cols>
    <col min="13" max="13" width="10.140625" bestFit="1" customWidth="1"/>
    <col min="14" max="14" width="9.5703125" bestFit="1" customWidth="1"/>
  </cols>
  <sheetData>
    <row r="1" spans="1:22" ht="18.75" x14ac:dyDescent="0.3">
      <c r="A1" s="72" t="s">
        <v>98</v>
      </c>
    </row>
    <row r="3" spans="1:22" x14ac:dyDescent="0.25">
      <c r="C3" s="95" t="s">
        <v>58</v>
      </c>
      <c r="D3" s="95"/>
      <c r="E3" s="95"/>
      <c r="F3" s="95"/>
      <c r="G3" s="95"/>
      <c r="H3" s="95"/>
      <c r="I3" s="95"/>
      <c r="J3" s="95"/>
      <c r="K3" s="95"/>
      <c r="M3" s="96" t="s">
        <v>60</v>
      </c>
      <c r="N3" s="96"/>
      <c r="O3" s="95" t="s">
        <v>59</v>
      </c>
      <c r="P3" s="95"/>
      <c r="Q3" s="95" t="s">
        <v>61</v>
      </c>
      <c r="R3" s="95"/>
      <c r="S3" s="95" t="s">
        <v>62</v>
      </c>
      <c r="T3" s="95"/>
      <c r="U3" s="95" t="s">
        <v>63</v>
      </c>
      <c r="V3" s="95"/>
    </row>
    <row r="4" spans="1:22" x14ac:dyDescent="0.25">
      <c r="A4" t="s">
        <v>56</v>
      </c>
      <c r="B4" t="s">
        <v>57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10</v>
      </c>
      <c r="J4">
        <v>15</v>
      </c>
      <c r="K4">
        <v>20</v>
      </c>
      <c r="M4" t="s">
        <v>44</v>
      </c>
      <c r="N4" t="s">
        <v>64</v>
      </c>
      <c r="O4" t="s">
        <v>44</v>
      </c>
      <c r="P4" t="s">
        <v>64</v>
      </c>
      <c r="Q4" t="s">
        <v>44</v>
      </c>
      <c r="R4" t="s">
        <v>64</v>
      </c>
      <c r="S4" t="s">
        <v>44</v>
      </c>
      <c r="T4" t="s">
        <v>64</v>
      </c>
      <c r="U4" t="s">
        <v>44</v>
      </c>
      <c r="V4" t="s">
        <v>64</v>
      </c>
    </row>
    <row r="5" spans="1:22" x14ac:dyDescent="0.25">
      <c r="A5" t="s">
        <v>50</v>
      </c>
      <c r="B5" t="s">
        <v>55</v>
      </c>
      <c r="C5">
        <v>0.53</v>
      </c>
      <c r="D5">
        <v>0.74</v>
      </c>
      <c r="E5">
        <v>0.91</v>
      </c>
      <c r="F5">
        <v>1</v>
      </c>
      <c r="G5">
        <v>1.2</v>
      </c>
      <c r="H5">
        <v>1.3</v>
      </c>
      <c r="I5">
        <v>1.6</v>
      </c>
      <c r="J5">
        <v>2</v>
      </c>
      <c r="K5">
        <v>2.2999999999999998</v>
      </c>
      <c r="M5">
        <v>1</v>
      </c>
      <c r="N5" s="67">
        <f>0.5284*(M5^0.4904)</f>
        <v>0.52839999999999998</v>
      </c>
      <c r="O5">
        <v>1</v>
      </c>
      <c r="P5" s="67">
        <f>0.7959*(O5^0.5034)</f>
        <v>0.79590000000000005</v>
      </c>
      <c r="Q5">
        <v>1</v>
      </c>
      <c r="R5" s="67">
        <f>1.0298*(Q5^0.4936)</f>
        <v>1.0298</v>
      </c>
      <c r="S5">
        <v>1</v>
      </c>
      <c r="T5" s="67">
        <f>1.3131*(S5^0.5146)</f>
        <v>1.3130999999999999</v>
      </c>
      <c r="U5">
        <v>1</v>
      </c>
      <c r="V5" s="67">
        <f>1.5164*(U5^0.5206)</f>
        <v>1.5164</v>
      </c>
    </row>
    <row r="6" spans="1:22" x14ac:dyDescent="0.25">
      <c r="A6" t="s">
        <v>51</v>
      </c>
      <c r="B6" t="s">
        <v>55</v>
      </c>
      <c r="C6">
        <v>0.8</v>
      </c>
      <c r="D6">
        <v>1.1000000000000001</v>
      </c>
      <c r="E6">
        <v>1.4</v>
      </c>
      <c r="F6">
        <v>1.6</v>
      </c>
      <c r="G6">
        <v>1.8</v>
      </c>
      <c r="H6">
        <v>2</v>
      </c>
      <c r="I6">
        <v>2.5</v>
      </c>
      <c r="J6">
        <v>3.1</v>
      </c>
      <c r="K6">
        <v>3.6</v>
      </c>
      <c r="M6">
        <v>2</v>
      </c>
      <c r="N6" s="67">
        <f t="shared" ref="N6:N24" si="0">0.5284*(M6^0.4904)</f>
        <v>0.74231445708002242</v>
      </c>
      <c r="O6">
        <v>2</v>
      </c>
      <c r="P6" s="67">
        <f t="shared" ref="P6:P24" si="1">0.7959*(O6^0.5034)</f>
        <v>1.1282283398371549</v>
      </c>
      <c r="Q6">
        <v>2</v>
      </c>
      <c r="R6" s="67">
        <f t="shared" ref="R6:R24" si="2">1.0298*(Q6^0.4936)</f>
        <v>1.4499108284986528</v>
      </c>
      <c r="S6">
        <v>2</v>
      </c>
      <c r="T6" s="67">
        <f t="shared" ref="T6:T24" si="3">1.3131*(S6^0.5146)</f>
        <v>1.8758920250778397</v>
      </c>
      <c r="U6">
        <v>2</v>
      </c>
      <c r="V6" s="67">
        <f t="shared" ref="V6:V24" si="4">1.5164*(U6^0.5206)</f>
        <v>2.175354254390176</v>
      </c>
    </row>
    <row r="7" spans="1:22" x14ac:dyDescent="0.25">
      <c r="A7" t="s">
        <v>52</v>
      </c>
      <c r="B7" t="s">
        <v>55</v>
      </c>
      <c r="C7">
        <v>1</v>
      </c>
      <c r="D7">
        <v>1.5</v>
      </c>
      <c r="E7">
        <v>1.8</v>
      </c>
      <c r="F7">
        <v>2</v>
      </c>
      <c r="G7">
        <v>2.2999999999999998</v>
      </c>
      <c r="H7">
        <v>2.5</v>
      </c>
      <c r="I7">
        <v>3.2</v>
      </c>
      <c r="J7">
        <v>3.9</v>
      </c>
      <c r="K7">
        <v>4.5</v>
      </c>
      <c r="M7">
        <v>3</v>
      </c>
      <c r="N7" s="67">
        <f t="shared" si="0"/>
        <v>0.90561388436906542</v>
      </c>
      <c r="O7">
        <v>3</v>
      </c>
      <c r="P7" s="67">
        <f t="shared" si="1"/>
        <v>1.3836980991461862</v>
      </c>
      <c r="Q7">
        <v>3</v>
      </c>
      <c r="R7" s="67">
        <f t="shared" si="2"/>
        <v>1.7711687409767718</v>
      </c>
      <c r="S7">
        <v>3</v>
      </c>
      <c r="T7" s="67">
        <f t="shared" si="3"/>
        <v>2.3111301276133336</v>
      </c>
      <c r="U7">
        <v>3</v>
      </c>
      <c r="V7" s="67">
        <f t="shared" si="4"/>
        <v>2.6866005601397296</v>
      </c>
    </row>
    <row r="8" spans="1:22" x14ac:dyDescent="0.25">
      <c r="A8" t="s">
        <v>53</v>
      </c>
      <c r="B8" t="s">
        <v>55</v>
      </c>
      <c r="C8">
        <v>1.3</v>
      </c>
      <c r="D8">
        <v>1.9</v>
      </c>
      <c r="E8">
        <v>2.2999999999999998</v>
      </c>
      <c r="F8">
        <v>2.7</v>
      </c>
      <c r="G8">
        <v>3</v>
      </c>
      <c r="H8">
        <v>3.3</v>
      </c>
      <c r="I8">
        <v>4.3</v>
      </c>
      <c r="J8">
        <v>5.3</v>
      </c>
      <c r="K8">
        <v>6.1</v>
      </c>
      <c r="M8">
        <v>4</v>
      </c>
      <c r="N8" s="67">
        <f t="shared" si="0"/>
        <v>1.0428288288985781</v>
      </c>
      <c r="O8">
        <v>4</v>
      </c>
      <c r="P8" s="67">
        <f t="shared" si="1"/>
        <v>1.5993205010826772</v>
      </c>
      <c r="Q8">
        <v>4</v>
      </c>
      <c r="R8" s="67">
        <f t="shared" si="2"/>
        <v>2.0414074680497669</v>
      </c>
      <c r="S8">
        <v>4</v>
      </c>
      <c r="T8" s="67">
        <f t="shared" si="3"/>
        <v>2.679895582781691</v>
      </c>
      <c r="U8">
        <v>4</v>
      </c>
      <c r="V8" s="67">
        <f t="shared" si="4"/>
        <v>3.1206582248044312</v>
      </c>
    </row>
    <row r="9" spans="1:22" x14ac:dyDescent="0.25">
      <c r="A9" t="s">
        <v>54</v>
      </c>
      <c r="B9" t="s">
        <v>55</v>
      </c>
      <c r="C9">
        <v>1.5</v>
      </c>
      <c r="D9">
        <v>2.2000000000000002</v>
      </c>
      <c r="E9">
        <v>2.7</v>
      </c>
      <c r="F9">
        <v>3.1</v>
      </c>
      <c r="G9">
        <v>3.5</v>
      </c>
      <c r="H9">
        <v>3.9</v>
      </c>
      <c r="I9">
        <v>5</v>
      </c>
      <c r="J9">
        <v>6.2</v>
      </c>
      <c r="K9">
        <v>7.2</v>
      </c>
      <c r="M9">
        <v>5</v>
      </c>
      <c r="N9" s="67">
        <f t="shared" si="0"/>
        <v>1.1634231442457303</v>
      </c>
      <c r="O9">
        <v>5</v>
      </c>
      <c r="P9" s="67">
        <f t="shared" si="1"/>
        <v>1.7894517999746191</v>
      </c>
      <c r="Q9">
        <v>5</v>
      </c>
      <c r="R9" s="67">
        <f t="shared" si="2"/>
        <v>2.2791057752745845</v>
      </c>
      <c r="S9">
        <v>5</v>
      </c>
      <c r="T9" s="67">
        <f t="shared" si="3"/>
        <v>3.0059916201573063</v>
      </c>
      <c r="U9">
        <v>5</v>
      </c>
      <c r="V9" s="67">
        <f t="shared" si="4"/>
        <v>3.5050769755055611</v>
      </c>
    </row>
    <row r="10" spans="1:22" x14ac:dyDescent="0.25">
      <c r="M10">
        <v>6</v>
      </c>
      <c r="N10" s="67">
        <f t="shared" si="0"/>
        <v>1.2722374695298129</v>
      </c>
      <c r="O10">
        <v>6</v>
      </c>
      <c r="P10" s="67">
        <f t="shared" si="1"/>
        <v>1.9614617530286826</v>
      </c>
      <c r="Q10">
        <v>6</v>
      </c>
      <c r="R10" s="67">
        <f t="shared" si="2"/>
        <v>2.4937237683438989</v>
      </c>
      <c r="S10">
        <v>6</v>
      </c>
      <c r="T10" s="67">
        <f t="shared" si="3"/>
        <v>3.301675862696658</v>
      </c>
      <c r="U10">
        <v>6</v>
      </c>
      <c r="V10" s="67">
        <f t="shared" si="4"/>
        <v>3.8540675008882816</v>
      </c>
    </row>
    <row r="11" spans="1:22" x14ac:dyDescent="0.25">
      <c r="M11">
        <v>7</v>
      </c>
      <c r="N11" s="67">
        <f t="shared" si="0"/>
        <v>1.3721414624942072</v>
      </c>
      <c r="O11">
        <v>7</v>
      </c>
      <c r="P11" s="67">
        <f t="shared" si="1"/>
        <v>2.1197315215036046</v>
      </c>
      <c r="Q11">
        <v>7</v>
      </c>
      <c r="R11" s="67">
        <f t="shared" si="2"/>
        <v>2.6908734895346083</v>
      </c>
      <c r="S11">
        <v>7</v>
      </c>
      <c r="T11" s="67">
        <f t="shared" si="3"/>
        <v>3.5742526901944087</v>
      </c>
      <c r="U11">
        <v>7</v>
      </c>
      <c r="V11" s="67">
        <f t="shared" si="4"/>
        <v>4.1761089018028619</v>
      </c>
    </row>
    <row r="12" spans="1:22" x14ac:dyDescent="0.25">
      <c r="M12">
        <v>8</v>
      </c>
      <c r="N12" s="67">
        <f t="shared" si="0"/>
        <v>1.4650017334429286</v>
      </c>
      <c r="O12">
        <v>8</v>
      </c>
      <c r="P12" s="67">
        <f t="shared" si="1"/>
        <v>2.2671173687699899</v>
      </c>
      <c r="Q12">
        <v>8</v>
      </c>
      <c r="R12" s="67">
        <f t="shared" si="2"/>
        <v>2.8742074124134533</v>
      </c>
      <c r="S12">
        <v>8</v>
      </c>
      <c r="T12" s="67">
        <f t="shared" si="3"/>
        <v>3.8284934519697695</v>
      </c>
      <c r="U12">
        <v>8</v>
      </c>
      <c r="V12" s="67">
        <f t="shared" si="4"/>
        <v>4.4767456778066572</v>
      </c>
    </row>
    <row r="13" spans="1:22" x14ac:dyDescent="0.25">
      <c r="M13">
        <v>9</v>
      </c>
      <c r="N13" s="67">
        <f t="shared" si="0"/>
        <v>1.5521129969001268</v>
      </c>
      <c r="O13">
        <v>9</v>
      </c>
      <c r="P13" s="67">
        <f t="shared" si="1"/>
        <v>2.405604258802323</v>
      </c>
      <c r="Q13">
        <v>9</v>
      </c>
      <c r="R13" s="67">
        <f t="shared" si="2"/>
        <v>3.0462601563538967</v>
      </c>
      <c r="S13">
        <v>9</v>
      </c>
      <c r="T13" s="67">
        <f t="shared" si="3"/>
        <v>4.0677194933836134</v>
      </c>
      <c r="U13">
        <v>9</v>
      </c>
      <c r="V13" s="67">
        <f t="shared" si="4"/>
        <v>4.7598407872217807</v>
      </c>
    </row>
    <row r="14" spans="1:22" x14ac:dyDescent="0.25">
      <c r="M14">
        <v>10</v>
      </c>
      <c r="N14" s="67">
        <f t="shared" si="0"/>
        <v>1.6344167669854315</v>
      </c>
      <c r="O14">
        <v>10</v>
      </c>
      <c r="P14" s="67">
        <f t="shared" si="1"/>
        <v>2.5366380619474471</v>
      </c>
      <c r="Q14">
        <v>10</v>
      </c>
      <c r="R14" s="67">
        <f t="shared" si="2"/>
        <v>3.2088756485380054</v>
      </c>
      <c r="S14">
        <v>10</v>
      </c>
      <c r="T14" s="67">
        <f t="shared" si="3"/>
        <v>4.2943535966064328</v>
      </c>
      <c r="U14">
        <v>10</v>
      </c>
      <c r="V14" s="67">
        <f t="shared" si="4"/>
        <v>5.0282142644625925</v>
      </c>
    </row>
    <row r="15" spans="1:22" x14ac:dyDescent="0.25">
      <c r="M15">
        <v>11</v>
      </c>
      <c r="N15" s="67">
        <f t="shared" si="0"/>
        <v>1.7126230377699676</v>
      </c>
      <c r="O15">
        <v>11</v>
      </c>
      <c r="P15" s="67">
        <f t="shared" si="1"/>
        <v>2.6613107142659418</v>
      </c>
      <c r="Q15">
        <v>11</v>
      </c>
      <c r="R15" s="67">
        <f t="shared" si="2"/>
        <v>3.3634448955570386</v>
      </c>
      <c r="S15">
        <v>11</v>
      </c>
      <c r="T15" s="67">
        <f t="shared" si="3"/>
        <v>4.510227795706423</v>
      </c>
      <c r="U15">
        <v>11</v>
      </c>
      <c r="V15" s="67">
        <f t="shared" si="4"/>
        <v>5.2839999842473153</v>
      </c>
    </row>
    <row r="16" spans="1:22" x14ac:dyDescent="0.25">
      <c r="M16">
        <v>12</v>
      </c>
      <c r="N16" s="67">
        <f t="shared" si="0"/>
        <v>1.7872828661447477</v>
      </c>
      <c r="O16">
        <v>12</v>
      </c>
      <c r="P16" s="67">
        <f t="shared" si="1"/>
        <v>2.7804708346194573</v>
      </c>
      <c r="Q16">
        <v>12</v>
      </c>
      <c r="R16" s="67">
        <f t="shared" si="2"/>
        <v>3.5110478685242619</v>
      </c>
      <c r="S16">
        <v>12</v>
      </c>
      <c r="T16" s="67">
        <f t="shared" si="3"/>
        <v>4.7167675121656076</v>
      </c>
      <c r="U16">
        <v>12</v>
      </c>
      <c r="V16" s="67">
        <f t="shared" si="4"/>
        <v>5.5288592289397505</v>
      </c>
    </row>
    <row r="17" spans="13:22" x14ac:dyDescent="0.25">
      <c r="M17">
        <v>13</v>
      </c>
      <c r="N17" s="67">
        <f t="shared" si="0"/>
        <v>1.85883409133008</v>
      </c>
      <c r="O17">
        <v>13</v>
      </c>
      <c r="P17" s="67">
        <f t="shared" si="1"/>
        <v>2.8947934964511117</v>
      </c>
      <c r="Q17">
        <v>13</v>
      </c>
      <c r="R17" s="67">
        <f t="shared" si="2"/>
        <v>3.6525429055493106</v>
      </c>
      <c r="S17">
        <v>13</v>
      </c>
      <c r="T17" s="67">
        <f t="shared" si="3"/>
        <v>4.915107834481077</v>
      </c>
      <c r="U17">
        <v>13</v>
      </c>
      <c r="V17" s="67">
        <f t="shared" si="4"/>
        <v>5.7641156386273567</v>
      </c>
    </row>
    <row r="18" spans="13:22" x14ac:dyDescent="0.25">
      <c r="M18">
        <v>14</v>
      </c>
      <c r="N18" s="67">
        <f t="shared" si="0"/>
        <v>1.9276314246184241</v>
      </c>
      <c r="O18">
        <v>14</v>
      </c>
      <c r="P18" s="67">
        <f t="shared" si="1"/>
        <v>3.0048262035513225</v>
      </c>
      <c r="Q18">
        <v>14</v>
      </c>
      <c r="R18" s="67">
        <f t="shared" si="2"/>
        <v>3.7886255686504029</v>
      </c>
      <c r="S18">
        <v>14</v>
      </c>
      <c r="T18" s="67">
        <f t="shared" si="3"/>
        <v>5.1061702209646675</v>
      </c>
      <c r="U18">
        <v>14</v>
      </c>
      <c r="V18" s="67">
        <f t="shared" si="4"/>
        <v>5.9908442800933406</v>
      </c>
    </row>
    <row r="19" spans="13:22" x14ac:dyDescent="0.25">
      <c r="M19">
        <v>15</v>
      </c>
      <c r="N19" s="67">
        <f t="shared" si="0"/>
        <v>1.9939669811227241</v>
      </c>
      <c r="O19">
        <v>15</v>
      </c>
      <c r="P19" s="67">
        <f t="shared" si="1"/>
        <v>3.1110202966938076</v>
      </c>
      <c r="Q19">
        <v>15</v>
      </c>
      <c r="R19" s="67">
        <f t="shared" si="2"/>
        <v>3.9198688158341186</v>
      </c>
      <c r="S19">
        <v>15</v>
      </c>
      <c r="T19" s="67">
        <f t="shared" si="3"/>
        <v>5.2907149468424084</v>
      </c>
      <c r="U19">
        <v>15</v>
      </c>
      <c r="V19" s="67">
        <f t="shared" si="4"/>
        <v>6.2099325809325441</v>
      </c>
    </row>
    <row r="20" spans="13:22" x14ac:dyDescent="0.25">
      <c r="M20">
        <v>16</v>
      </c>
      <c r="N20" s="67">
        <f t="shared" si="0"/>
        <v>2.0580847206320581</v>
      </c>
      <c r="O20">
        <v>16</v>
      </c>
      <c r="P20" s="67">
        <f t="shared" si="1"/>
        <v>3.2137530659421345</v>
      </c>
      <c r="Q20">
        <v>16</v>
      </c>
      <c r="R20" s="67">
        <f t="shared" si="2"/>
        <v>4.0467512629727711</v>
      </c>
      <c r="S20">
        <v>16</v>
      </c>
      <c r="T20" s="67">
        <f t="shared" si="3"/>
        <v>5.4693780630666522</v>
      </c>
      <c r="U20">
        <v>16</v>
      </c>
      <c r="V20" s="67">
        <f t="shared" si="4"/>
        <v>6.4221232893956373</v>
      </c>
    </row>
    <row r="21" spans="13:22" x14ac:dyDescent="0.25">
      <c r="M21">
        <v>17</v>
      </c>
      <c r="N21" s="67">
        <f t="shared" si="0"/>
        <v>2.1201908698752092</v>
      </c>
      <c r="O21">
        <v>17</v>
      </c>
      <c r="P21" s="67">
        <f t="shared" si="1"/>
        <v>3.3133437247157271</v>
      </c>
      <c r="Q21">
        <v>17</v>
      </c>
      <c r="R21" s="67">
        <f t="shared" si="2"/>
        <v>4.1696775857518622</v>
      </c>
      <c r="S21">
        <v>17</v>
      </c>
      <c r="T21" s="67">
        <f t="shared" si="3"/>
        <v>5.6426981174343229</v>
      </c>
      <c r="U21">
        <v>17</v>
      </c>
      <c r="V21" s="67">
        <f t="shared" si="4"/>
        <v>6.6280455478480107</v>
      </c>
    </row>
    <row r="22" spans="13:22" x14ac:dyDescent="0.25">
      <c r="M22">
        <v>18</v>
      </c>
      <c r="N22" s="67">
        <f t="shared" si="0"/>
        <v>2.1804616135896375</v>
      </c>
      <c r="O22">
        <v>18</v>
      </c>
      <c r="P22" s="67">
        <f t="shared" si="1"/>
        <v>3.41006520820924</v>
      </c>
      <c r="Q22">
        <v>18</v>
      </c>
      <c r="R22" s="67">
        <f t="shared" si="2"/>
        <v>4.2889935784827289</v>
      </c>
      <c r="S22">
        <v>18</v>
      </c>
      <c r="T22" s="67">
        <f t="shared" si="3"/>
        <v>5.8111359057893468</v>
      </c>
      <c r="U22">
        <v>18</v>
      </c>
      <c r="V22" s="67">
        <f t="shared" si="4"/>
        <v>6.8282378704186124</v>
      </c>
    </row>
    <row r="23" spans="13:22" x14ac:dyDescent="0.25">
      <c r="M23">
        <v>19</v>
      </c>
      <c r="N23" s="67">
        <f t="shared" si="0"/>
        <v>2.2390488811112461</v>
      </c>
      <c r="O23">
        <v>19</v>
      </c>
      <c r="P23" s="67">
        <f t="shared" si="1"/>
        <v>3.5041530575998925</v>
      </c>
      <c r="Q23">
        <v>19</v>
      </c>
      <c r="R23" s="67">
        <f t="shared" si="2"/>
        <v>4.404997486324099</v>
      </c>
      <c r="S23">
        <v>19</v>
      </c>
      <c r="T23" s="67">
        <f t="shared" si="3"/>
        <v>5.9750893552653208</v>
      </c>
      <c r="U23">
        <v>19</v>
      </c>
      <c r="V23" s="67">
        <f t="shared" si="4"/>
        <v>7.0231654640904742</v>
      </c>
    </row>
    <row r="24" spans="13:22" x14ac:dyDescent="0.25">
      <c r="M24">
        <v>20</v>
      </c>
      <c r="N24" s="67">
        <f t="shared" si="0"/>
        <v>2.296084774843445</v>
      </c>
      <c r="O24">
        <v>20</v>
      </c>
      <c r="P24" s="67">
        <f t="shared" si="1"/>
        <v>3.5958122243984243</v>
      </c>
      <c r="Q24">
        <v>20</v>
      </c>
      <c r="R24" s="67">
        <f t="shared" si="2"/>
        <v>4.5179486794726067</v>
      </c>
      <c r="S24">
        <v>20</v>
      </c>
      <c r="T24" s="67">
        <f t="shared" si="3"/>
        <v>6.13490493087986</v>
      </c>
      <c r="U24">
        <v>20</v>
      </c>
      <c r="V24" s="67">
        <f t="shared" si="4"/>
        <v>7.2132335084305401</v>
      </c>
    </row>
  </sheetData>
  <mergeCells count="6">
    <mergeCell ref="U3:V3"/>
    <mergeCell ref="C3:K3"/>
    <mergeCell ref="M3:N3"/>
    <mergeCell ref="O3:P3"/>
    <mergeCell ref="Q3:R3"/>
    <mergeCell ref="S3:T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E86C-2A04-4806-BF48-B54B8E835E63}">
  <sheetPr>
    <tabColor theme="0" tint="-0.499984740745262"/>
  </sheetPr>
  <dimension ref="A1:P12"/>
  <sheetViews>
    <sheetView workbookViewId="0">
      <selection activeCell="I27" sqref="I27"/>
    </sheetView>
  </sheetViews>
  <sheetFormatPr defaultRowHeight="15" x14ac:dyDescent="0.25"/>
  <cols>
    <col min="1" max="1" width="4.28515625" customWidth="1"/>
    <col min="2" max="2" width="23.42578125" bestFit="1" customWidth="1"/>
    <col min="3" max="3" width="3.42578125" bestFit="1" customWidth="1"/>
    <col min="4" max="4" width="29" bestFit="1" customWidth="1"/>
    <col min="5" max="5" width="13.28515625" bestFit="1" customWidth="1"/>
    <col min="6" max="6" width="14.85546875" bestFit="1" customWidth="1"/>
    <col min="7" max="7" width="15.5703125" bestFit="1" customWidth="1"/>
    <col min="8" max="8" width="14.42578125" bestFit="1" customWidth="1"/>
    <col min="9" max="9" width="19" bestFit="1" customWidth="1"/>
    <col min="10" max="10" width="8.5703125" bestFit="1" customWidth="1"/>
    <col min="11" max="11" width="18.28515625" bestFit="1" customWidth="1"/>
    <col min="12" max="12" width="11.28515625" bestFit="1" customWidth="1"/>
    <col min="13" max="13" width="18.28515625" bestFit="1" customWidth="1"/>
    <col min="15" max="15" width="18.7109375" bestFit="1" customWidth="1"/>
  </cols>
  <sheetData>
    <row r="1" spans="1:16" x14ac:dyDescent="0.25">
      <c r="A1">
        <v>1</v>
      </c>
      <c r="B1" s="69" t="s">
        <v>79</v>
      </c>
      <c r="C1" s="70" t="s">
        <v>80</v>
      </c>
      <c r="D1" s="14" t="s">
        <v>105</v>
      </c>
      <c r="E1" s="14" t="s">
        <v>81</v>
      </c>
      <c r="F1" s="14" t="s">
        <v>69</v>
      </c>
      <c r="G1" s="14" t="s">
        <v>81</v>
      </c>
      <c r="H1" s="14" t="s">
        <v>82</v>
      </c>
      <c r="I1" s="14" t="s">
        <v>81</v>
      </c>
      <c r="J1" s="14" t="s">
        <v>83</v>
      </c>
      <c r="K1" s="14"/>
      <c r="L1" s="14"/>
      <c r="M1" s="14"/>
      <c r="N1" s="14"/>
    </row>
    <row r="2" spans="1:16" x14ac:dyDescent="0.25"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6" x14ac:dyDescent="0.25">
      <c r="A3">
        <v>2</v>
      </c>
      <c r="B3" s="2" t="s">
        <v>84</v>
      </c>
      <c r="C3" s="70" t="s">
        <v>80</v>
      </c>
      <c r="D3" s="14" t="s">
        <v>72</v>
      </c>
      <c r="E3" s="14" t="s">
        <v>85</v>
      </c>
      <c r="F3" s="14" t="s">
        <v>86</v>
      </c>
      <c r="G3" s="14">
        <v>1000</v>
      </c>
      <c r="H3" s="14" t="s">
        <v>81</v>
      </c>
      <c r="I3" s="14" t="s">
        <v>87</v>
      </c>
      <c r="J3" s="14" t="s">
        <v>81</v>
      </c>
      <c r="K3" s="14" t="s">
        <v>88</v>
      </c>
      <c r="L3" s="14" t="s">
        <v>89</v>
      </c>
      <c r="M3" s="71" t="s">
        <v>90</v>
      </c>
      <c r="N3" s="14"/>
    </row>
    <row r="4" spans="1:16" x14ac:dyDescent="0.25"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x14ac:dyDescent="0.25">
      <c r="A5">
        <v>3</v>
      </c>
      <c r="B5" s="2" t="s">
        <v>91</v>
      </c>
      <c r="C5" s="70" t="s">
        <v>80</v>
      </c>
      <c r="D5" s="14" t="s">
        <v>86</v>
      </c>
      <c r="E5" s="14" t="s">
        <v>92</v>
      </c>
      <c r="F5" s="14" t="s">
        <v>81</v>
      </c>
      <c r="G5" s="14">
        <v>3.6</v>
      </c>
      <c r="H5" s="14" t="s">
        <v>89</v>
      </c>
      <c r="I5" s="14" t="s">
        <v>85</v>
      </c>
      <c r="J5" s="14" t="s">
        <v>93</v>
      </c>
      <c r="K5" s="14"/>
      <c r="L5" s="14"/>
      <c r="M5" s="14"/>
      <c r="N5" s="14"/>
    </row>
    <row r="6" spans="1:16" x14ac:dyDescent="0.25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25">
      <c r="A7">
        <v>4</v>
      </c>
      <c r="B7" s="2" t="s">
        <v>78</v>
      </c>
      <c r="C7" s="70" t="s">
        <v>80</v>
      </c>
      <c r="D7" t="s">
        <v>86</v>
      </c>
      <c r="E7" s="14" t="s">
        <v>94</v>
      </c>
      <c r="F7" s="14" t="s">
        <v>81</v>
      </c>
      <c r="G7" s="14" t="s">
        <v>2</v>
      </c>
      <c r="H7" s="14" t="s">
        <v>81</v>
      </c>
      <c r="I7" s="14" t="s">
        <v>95</v>
      </c>
      <c r="J7" s="14" t="s">
        <v>89</v>
      </c>
      <c r="K7" s="14" t="s">
        <v>85</v>
      </c>
      <c r="L7" s="14" t="s">
        <v>86</v>
      </c>
      <c r="M7" s="14" t="s">
        <v>96</v>
      </c>
      <c r="N7" s="14" t="s">
        <v>81</v>
      </c>
      <c r="O7" s="14" t="s">
        <v>97</v>
      </c>
      <c r="P7" s="14" t="s">
        <v>89</v>
      </c>
    </row>
    <row r="8" spans="1:16" x14ac:dyDescent="0.25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6" x14ac:dyDescent="0.25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6" x14ac:dyDescent="0.25"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6" x14ac:dyDescent="0.25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6" x14ac:dyDescent="0.25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Inputs &amp; Calculations</vt:lpstr>
      <vt:lpstr>Spuit</vt:lpstr>
      <vt:lpstr>Lookuptable</vt:lpstr>
      <vt:lpstr>ATR80</vt:lpstr>
      <vt:lpstr>Disc &amp; Core</vt:lpstr>
      <vt:lpstr>Formules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2022-09-20T07:06:11Z</dcterms:modified>
</cp:coreProperties>
</file>