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1EE7A7DE-644D-4CDF-A4E4-37F2DD3D6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puts &amp; Calculations" sheetId="12" r:id="rId1"/>
    <sheet name="Cima 6 Ports Even" sheetId="10" r:id="rId2"/>
    <sheet name="Cima 6 Ports 80%Top,20%Under" sheetId="11" r:id="rId3"/>
    <sheet name=" Cima 8 Ports Even" sheetId="8" r:id="rId4"/>
    <sheet name="Cima 8 Ports 80%Top,20%Under" sheetId="9" r:id="rId5"/>
    <sheet name="Cima port delivery rate chart" sheetId="6" r:id="rId6"/>
    <sheet name="Cima lookup table" sheetId="7" r:id="rId7"/>
    <sheet name="Formules" sheetId="1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0" l="1"/>
  <c r="B11" i="10" l="1"/>
  <c r="B6" i="10" l="1"/>
  <c r="B8" i="10"/>
  <c r="B7" i="10"/>
  <c r="B5" i="10"/>
  <c r="B20" i="12" l="1"/>
  <c r="B18" i="12"/>
  <c r="B16" i="12"/>
  <c r="B6" i="11"/>
  <c r="B8" i="11"/>
  <c r="B13" i="11" s="1"/>
  <c r="B16" i="10"/>
  <c r="B17" i="10" s="1"/>
  <c r="B9" i="10"/>
  <c r="B8" i="9"/>
  <c r="B13" i="9" s="1"/>
  <c r="B6" i="9"/>
  <c r="B8" i="8"/>
  <c r="B13" i="8" s="1"/>
  <c r="B6" i="8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E5" i="10" l="1"/>
  <c r="K5" i="10" s="1"/>
  <c r="F12" i="11"/>
  <c r="J12" i="11" s="1"/>
  <c r="B14" i="11"/>
  <c r="E5" i="11"/>
  <c r="F12" i="10"/>
  <c r="J12" i="10" s="1"/>
  <c r="B14" i="9"/>
  <c r="E5" i="9"/>
  <c r="E12" i="9"/>
  <c r="E5" i="8"/>
  <c r="B14" i="8"/>
  <c r="K12" i="8"/>
  <c r="I12" i="8"/>
  <c r="G12" i="8"/>
  <c r="E12" i="8"/>
  <c r="G5" i="8"/>
  <c r="K5" i="8"/>
  <c r="I5" i="8"/>
  <c r="I5" i="10" l="1"/>
  <c r="G5" i="10"/>
  <c r="I5" i="11"/>
  <c r="K5" i="11"/>
  <c r="G5" i="11"/>
  <c r="H13" i="11" s="1"/>
  <c r="H15" i="11" s="1"/>
  <c r="K12" i="9"/>
  <c r="I12" i="9"/>
  <c r="G12" i="9"/>
  <c r="G5" i="9"/>
  <c r="H13" i="9"/>
  <c r="H15" i="9" s="1"/>
  <c r="I5" i="9"/>
  <c r="K5" i="9"/>
  <c r="H13" i="8"/>
  <c r="H15" i="8" s="1"/>
  <c r="H13" i="10" l="1"/>
  <c r="H15" i="10" s="1"/>
</calcChain>
</file>

<file path=xl/sharedStrings.xml><?xml version="1.0" encoding="utf-8"?>
<sst xmlns="http://schemas.openxmlformats.org/spreadsheetml/2006/main" count="303" uniqueCount="75">
  <si>
    <t>Orchard/Block</t>
  </si>
  <si>
    <t>Row spacing (m)</t>
  </si>
  <si>
    <t>Plant height (m)</t>
  </si>
  <si>
    <t>Plant depth (m)</t>
  </si>
  <si>
    <t>Desired spray volume (L/ha)</t>
  </si>
  <si>
    <t>Tank size (L)</t>
  </si>
  <si>
    <t>Tractor speed (km/h)</t>
  </si>
  <si>
    <t>Delivery (L/min)</t>
  </si>
  <si>
    <t>Pressure</t>
  </si>
  <si>
    <t>Delivery</t>
  </si>
  <si>
    <t>Concat</t>
  </si>
  <si>
    <t>Bar</t>
  </si>
  <si>
    <t>Pecan Row Volume model (L/ha)</t>
  </si>
  <si>
    <t xml:space="preserve"> </t>
  </si>
  <si>
    <t>Cima Calibration chart</t>
  </si>
  <si>
    <t>Note: Charts are not always accurate. Only use Cima charts as reference. Always test delivery rate manually. These values were determined at an PTO speed of 540 RPM</t>
  </si>
  <si>
    <t>Hole no</t>
  </si>
  <si>
    <t>Spray pressure (Bar)</t>
  </si>
  <si>
    <t>Hole</t>
  </si>
  <si>
    <t>Number</t>
  </si>
  <si>
    <t>A and B</t>
  </si>
  <si>
    <t>Cima</t>
  </si>
  <si>
    <t>Top Left</t>
  </si>
  <si>
    <t>Top Right</t>
  </si>
  <si>
    <t>Tree Row Volume (L/ha)</t>
  </si>
  <si>
    <t>Bottom left</t>
  </si>
  <si>
    <t>Bottom right</t>
  </si>
  <si>
    <t>Spray pressure (Bar) 1, 1.5 or 2 Bar</t>
  </si>
  <si>
    <t>Number of ports on cima</t>
  </si>
  <si>
    <t>Total delivery (L/min</t>
  </si>
  <si>
    <t>Delivery needed per port on Cima (L/min)</t>
  </si>
  <si>
    <t>Nearest hole and pressure</t>
  </si>
  <si>
    <t>Delivery per ha</t>
  </si>
  <si>
    <t>80 % van lewering</t>
  </si>
  <si>
    <t>Gaatjie 13 @ 1 Bar</t>
  </si>
  <si>
    <t>20 % van lewering</t>
  </si>
  <si>
    <t>Gaatjie 9@1 Bar</t>
  </si>
  <si>
    <t>Gaatjie 11 @ 1 Bar</t>
  </si>
  <si>
    <t>Boord Inligting</t>
  </si>
  <si>
    <t>Row width (m)</t>
  </si>
  <si>
    <t>Tree height (m)</t>
  </si>
  <si>
    <t>Tree depth (m)</t>
  </si>
  <si>
    <t>Spuitpomp Inligting</t>
  </si>
  <si>
    <t>Beskikbare Lugvolume (m^2/h)</t>
  </si>
  <si>
    <t>Amount of nozzles open</t>
  </si>
  <si>
    <t>Calculated</t>
  </si>
  <si>
    <t>Reality</t>
  </si>
  <si>
    <t>Spray Volume</t>
  </si>
  <si>
    <t>Toelaatbare Spoed</t>
  </si>
  <si>
    <t>L/min per nozzle</t>
  </si>
  <si>
    <t>Spray Volume (l/ha)</t>
  </si>
  <si>
    <t>--&gt;</t>
  </si>
  <si>
    <t>*</t>
  </si>
  <si>
    <t>Tree depht (m)</t>
  </si>
  <si>
    <t>0,018 L</t>
  </si>
  <si>
    <t>Toelaatbare Sped (km/h)</t>
  </si>
  <si>
    <t>/</t>
  </si>
  <si>
    <t>(</t>
  </si>
  <si>
    <t>Boomhoogte (m)</t>
  </si>
  <si>
    <t>Boomdiepte (m)</t>
  </si>
  <si>
    <t>)</t>
  </si>
  <si>
    <t>Stadig (Beginpunt)</t>
  </si>
  <si>
    <t>Trekker Spoed (km/h)</t>
  </si>
  <si>
    <t>Afstand (m)</t>
  </si>
  <si>
    <t>Tyd(sek)</t>
  </si>
  <si>
    <t>Spoed (km/h)</t>
  </si>
  <si>
    <t>Spray volume (L/ha)</t>
  </si>
  <si>
    <t>Factor (600)</t>
  </si>
  <si>
    <t>No. of open nozzles</t>
  </si>
  <si>
    <t>General calculations</t>
  </si>
  <si>
    <t>Note 1: The grey values should be provided by Producers</t>
  </si>
  <si>
    <t>Note 2: The calculated values are given in the green sells</t>
  </si>
  <si>
    <t>&lt;=</t>
  </si>
  <si>
    <t>This calculated speed in green is only a starting point to work from. It is always going to be slow.</t>
  </si>
  <si>
    <t>10000/Row with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</si>
</sst>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applyFont="1"/>
    <xf numFmtId="0" fontId="0" fillId="0" borderId="0" xfId="0" quotePrefix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3" xfId="0" applyBorder="1"/>
    <xf numFmtId="0" fontId="0" fillId="0" borderId="5" xfId="0" quotePrefix="1" applyBorder="1" applyAlignment="1">
      <alignment horizontal="left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0" fillId="0" borderId="5" xfId="0" applyBorder="1"/>
    <xf numFmtId="0" fontId="0" fillId="0" borderId="11" xfId="0" applyBorder="1"/>
    <xf numFmtId="0" fontId="0" fillId="0" borderId="7" xfId="0" applyBorder="1"/>
    <xf numFmtId="0" fontId="1" fillId="0" borderId="7" xfId="0" quotePrefix="1" applyFont="1" applyBorder="1" applyAlignment="1">
      <alignment horizontal="left"/>
    </xf>
    <xf numFmtId="0" fontId="1" fillId="0" borderId="7" xfId="0" applyFont="1" applyBorder="1"/>
    <xf numFmtId="0" fontId="0" fillId="0" borderId="4" xfId="0" applyBorder="1"/>
    <xf numFmtId="0" fontId="1" fillId="0" borderId="5" xfId="0" applyFont="1" applyBorder="1"/>
    <xf numFmtId="0" fontId="1" fillId="0" borderId="8" xfId="0" applyFont="1" applyBorder="1"/>
    <xf numFmtId="0" fontId="1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quotePrefix="1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3" fillId="0" borderId="0" xfId="0" applyFont="1"/>
    <xf numFmtId="0" fontId="1" fillId="0" borderId="4" xfId="0" applyFont="1" applyBorder="1" applyAlignment="1">
      <alignment vertical="center" wrapText="1"/>
    </xf>
    <xf numFmtId="0" fontId="1" fillId="4" borderId="5" xfId="0" applyFont="1" applyFill="1" applyBorder="1"/>
    <xf numFmtId="0" fontId="1" fillId="0" borderId="6" xfId="0" applyFont="1" applyBorder="1"/>
    <xf numFmtId="0" fontId="0" fillId="6" borderId="0" xfId="0" applyFill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7" borderId="0" xfId="0" applyFill="1"/>
    <xf numFmtId="0" fontId="6" fillId="0" borderId="0" xfId="0" applyFont="1"/>
    <xf numFmtId="0" fontId="0" fillId="0" borderId="11" xfId="0" quotePrefix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14" xfId="0" quotePrefix="1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 wrapText="1"/>
    </xf>
    <xf numFmtId="0" fontId="1" fillId="2" borderId="6" xfId="0" quotePrefix="1" applyFont="1" applyFill="1" applyBorder="1" applyAlignment="1">
      <alignment horizontal="center"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15" xfId="0" quotePrefix="1" applyFont="1" applyFill="1" applyBorder="1" applyAlignment="1">
      <alignment horizontal="center" vertical="center" wrapText="1"/>
    </xf>
    <xf numFmtId="0" fontId="1" fillId="2" borderId="9" xfId="0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15</xdr:row>
      <xdr:rowOff>180976</xdr:rowOff>
    </xdr:from>
    <xdr:to>
      <xdr:col>15</xdr:col>
      <xdr:colOff>563625</xdr:colOff>
      <xdr:row>26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F83DC3-25C6-2B81-F06C-1B57EF16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3038476"/>
          <a:ext cx="5173725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14</xdr:row>
      <xdr:rowOff>76200</xdr:rowOff>
    </xdr:from>
    <xdr:to>
      <xdr:col>7</xdr:col>
      <xdr:colOff>857250</xdr:colOff>
      <xdr:row>19</xdr:row>
      <xdr:rowOff>8514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3A2428-7385-E4CC-008A-69FF5A1A1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2743200"/>
          <a:ext cx="7543800" cy="88481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26</xdr:row>
      <xdr:rowOff>9525</xdr:rowOff>
    </xdr:from>
    <xdr:to>
      <xdr:col>8</xdr:col>
      <xdr:colOff>504825</xdr:colOff>
      <xdr:row>32</xdr:row>
      <xdr:rowOff>182375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A4E05C-8643-4B8D-9CDF-F08DEB6ED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175" y="4962525"/>
          <a:ext cx="8134350" cy="13158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9</xdr:row>
      <xdr:rowOff>95250</xdr:rowOff>
    </xdr:from>
    <xdr:to>
      <xdr:col>8</xdr:col>
      <xdr:colOff>1201380</xdr:colOff>
      <xdr:row>13</xdr:row>
      <xdr:rowOff>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44AE26-6DCA-0CC2-853C-174252E1F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225" y="1809750"/>
          <a:ext cx="8811855" cy="666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20</xdr:row>
      <xdr:rowOff>133350</xdr:rowOff>
    </xdr:from>
    <xdr:to>
      <xdr:col>8</xdr:col>
      <xdr:colOff>1077539</xdr:colOff>
      <xdr:row>24</xdr:row>
      <xdr:rowOff>95351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AD1152-166C-4746-FB13-6010E4EA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6700" y="3943350"/>
          <a:ext cx="8697539" cy="724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ma%20kalibrasie%20-%20Pec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ma port delivery rate chart"/>
      <sheetName val="Cima lookup table"/>
      <sheetName val=" Cima 8 Ports Even"/>
      <sheetName val="Cima 8 Ports 80%Top,20%Under"/>
      <sheetName val="Cima 6 Ports Even"/>
      <sheetName val="Cima 6 Ports 80%Top,20%Under"/>
    </sheetNames>
    <sheetDataSet>
      <sheetData sheetId="0"/>
      <sheetData sheetId="1">
        <row r="2">
          <cell r="E2">
            <v>0.55000000000000004</v>
          </cell>
          <cell r="F2" t="str">
            <v>Hole1Bar1</v>
          </cell>
        </row>
        <row r="3">
          <cell r="E3">
            <v>0.65</v>
          </cell>
          <cell r="F3" t="str">
            <v>Hole1Bar1.5</v>
          </cell>
        </row>
        <row r="4">
          <cell r="E4">
            <v>0.73</v>
          </cell>
          <cell r="F4" t="str">
            <v>Hole1Bar2</v>
          </cell>
        </row>
        <row r="5">
          <cell r="E5">
            <v>0.74</v>
          </cell>
          <cell r="F5" t="str">
            <v>Hole2Bar1</v>
          </cell>
        </row>
        <row r="6">
          <cell r="E6">
            <v>0.8</v>
          </cell>
          <cell r="F6" t="str">
            <v>Hole2Bar1.5</v>
          </cell>
        </row>
        <row r="7">
          <cell r="E7">
            <v>0.83</v>
          </cell>
          <cell r="F7" t="str">
            <v>Hole3Bar1</v>
          </cell>
        </row>
        <row r="8">
          <cell r="E8">
            <v>0.9</v>
          </cell>
          <cell r="F8" t="str">
            <v>Hole2Bar2</v>
          </cell>
        </row>
        <row r="9">
          <cell r="E9">
            <v>1</v>
          </cell>
          <cell r="F9" t="str">
            <v>Hole3Bar1.5</v>
          </cell>
        </row>
        <row r="10">
          <cell r="E10">
            <v>1.1499999999999999</v>
          </cell>
          <cell r="F10" t="str">
            <v>Hole4Bar1</v>
          </cell>
        </row>
        <row r="11">
          <cell r="E11">
            <v>1.1499999999999999</v>
          </cell>
          <cell r="F11" t="str">
            <v>Hole3Bar2</v>
          </cell>
        </row>
        <row r="12">
          <cell r="E12">
            <v>1.2</v>
          </cell>
          <cell r="F12" t="str">
            <v>Hole4Bar1.5</v>
          </cell>
        </row>
        <row r="13">
          <cell r="E13">
            <v>1.4</v>
          </cell>
          <cell r="F13" t="str">
            <v>Hole4Bar2</v>
          </cell>
        </row>
        <row r="14">
          <cell r="E14">
            <v>1.55</v>
          </cell>
          <cell r="F14" t="str">
            <v>Hole5Bar1</v>
          </cell>
        </row>
        <row r="15">
          <cell r="E15">
            <v>1.6</v>
          </cell>
          <cell r="F15" t="str">
            <v>Hole6Bar1</v>
          </cell>
        </row>
        <row r="16">
          <cell r="E16">
            <v>1.7</v>
          </cell>
          <cell r="F16" t="str">
            <v>Hole5Bar1.5</v>
          </cell>
        </row>
        <row r="17">
          <cell r="E17">
            <v>1.75</v>
          </cell>
          <cell r="F17" t="str">
            <v>Hole6Bar1.5</v>
          </cell>
        </row>
        <row r="18">
          <cell r="E18">
            <v>1.85</v>
          </cell>
          <cell r="F18" t="str">
            <v>Hole5Bar2</v>
          </cell>
        </row>
        <row r="19">
          <cell r="E19">
            <v>2.1</v>
          </cell>
          <cell r="F19" t="str">
            <v>Hole6Bar2</v>
          </cell>
        </row>
        <row r="20">
          <cell r="E20">
            <v>3.05</v>
          </cell>
          <cell r="F20" t="str">
            <v>Hole7Bar1</v>
          </cell>
        </row>
        <row r="21">
          <cell r="E21">
            <v>3.2</v>
          </cell>
          <cell r="F21" t="str">
            <v>Hole8Bar1</v>
          </cell>
        </row>
        <row r="22">
          <cell r="E22">
            <v>3.2</v>
          </cell>
          <cell r="F22" t="str">
            <v>Hole7Bar1.5</v>
          </cell>
        </row>
        <row r="23">
          <cell r="E23">
            <v>3.3</v>
          </cell>
          <cell r="F23" t="str">
            <v>Hole9Bar1</v>
          </cell>
        </row>
        <row r="24">
          <cell r="E24">
            <v>3.38</v>
          </cell>
          <cell r="F24" t="str">
            <v>Hole7Bar2</v>
          </cell>
        </row>
        <row r="25">
          <cell r="E25">
            <v>4.05</v>
          </cell>
          <cell r="F25" t="str">
            <v>Hole8Bar1.5</v>
          </cell>
        </row>
        <row r="26">
          <cell r="E26">
            <v>4.2</v>
          </cell>
          <cell r="F26" t="str">
            <v>Hole9Bar1.5</v>
          </cell>
        </row>
        <row r="27">
          <cell r="E27">
            <v>4.3</v>
          </cell>
          <cell r="F27" t="str">
            <v>Hole8Bar2</v>
          </cell>
        </row>
        <row r="28">
          <cell r="E28">
            <v>4.45</v>
          </cell>
          <cell r="F28" t="str">
            <v>Hole9Bar2</v>
          </cell>
        </row>
        <row r="29">
          <cell r="E29">
            <v>4.55</v>
          </cell>
          <cell r="F29" t="str">
            <v>Hole10Bar1</v>
          </cell>
        </row>
        <row r="30">
          <cell r="E30">
            <v>4.8499999999999996</v>
          </cell>
          <cell r="F30" t="str">
            <v>Hole10Bar1.5</v>
          </cell>
        </row>
        <row r="31">
          <cell r="E31">
            <v>6</v>
          </cell>
          <cell r="F31" t="str">
            <v>Hole10Bar2</v>
          </cell>
        </row>
        <row r="32">
          <cell r="E32">
            <v>7</v>
          </cell>
          <cell r="F32" t="str">
            <v>Hole11Bar1</v>
          </cell>
        </row>
        <row r="33">
          <cell r="E33">
            <v>8</v>
          </cell>
          <cell r="F33" t="str">
            <v>Hole11Bar1.5</v>
          </cell>
        </row>
        <row r="34">
          <cell r="E34">
            <v>8.8000000000000007</v>
          </cell>
          <cell r="F34" t="str">
            <v>Hole11Bar2</v>
          </cell>
        </row>
        <row r="35">
          <cell r="E35">
            <v>9.8000000000000007</v>
          </cell>
          <cell r="F35" t="str">
            <v>Hole12Bar1</v>
          </cell>
        </row>
        <row r="36">
          <cell r="E36">
            <v>10.8</v>
          </cell>
          <cell r="F36" t="str">
            <v>Hole12Bar1.5</v>
          </cell>
        </row>
        <row r="37">
          <cell r="E37">
            <v>11.8</v>
          </cell>
          <cell r="F37" t="str">
            <v>Hole12Bar2</v>
          </cell>
        </row>
        <row r="38">
          <cell r="E38">
            <v>13.15</v>
          </cell>
          <cell r="F38" t="str">
            <v>Hole13Bar1</v>
          </cell>
        </row>
        <row r="39">
          <cell r="E39">
            <v>14.8</v>
          </cell>
          <cell r="F39" t="str">
            <v>Hole13Bar1.5</v>
          </cell>
        </row>
        <row r="40">
          <cell r="E40">
            <v>16.600000000000001</v>
          </cell>
          <cell r="F40" t="str">
            <v>Hole13Bar2</v>
          </cell>
        </row>
        <row r="41">
          <cell r="E41">
            <v>17.100000000000001</v>
          </cell>
          <cell r="F41" t="str">
            <v>Hole14Bar1</v>
          </cell>
        </row>
        <row r="42">
          <cell r="E42">
            <v>19.7</v>
          </cell>
          <cell r="F42" t="str">
            <v>Hole14Bar1.5</v>
          </cell>
        </row>
        <row r="43">
          <cell r="E43">
            <v>22.2</v>
          </cell>
          <cell r="F43" t="str">
            <v>Hole14Bar2</v>
          </cell>
        </row>
        <row r="44">
          <cell r="E44">
            <v>22.6</v>
          </cell>
          <cell r="F44" t="str">
            <v>Hole15Bar1</v>
          </cell>
        </row>
        <row r="45">
          <cell r="E45">
            <v>27</v>
          </cell>
          <cell r="F45" t="str">
            <v>Hole15Bar1.5</v>
          </cell>
        </row>
        <row r="46">
          <cell r="E46">
            <v>30</v>
          </cell>
          <cell r="F46" t="str">
            <v>Hole15Bar2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AC75-E33D-46D7-B56D-3D2AD1C9620D}">
  <sheetPr>
    <tabColor theme="0" tint="-0.499984740745262"/>
  </sheetPr>
  <dimension ref="A1:N20"/>
  <sheetViews>
    <sheetView tabSelected="1" workbookViewId="0">
      <selection activeCell="C6" sqref="C6"/>
    </sheetView>
  </sheetViews>
  <sheetFormatPr defaultRowHeight="15" x14ac:dyDescent="0.25"/>
  <cols>
    <col min="1" max="1" width="29" bestFit="1" customWidth="1"/>
    <col min="2" max="2" width="12" bestFit="1" customWidth="1"/>
    <col min="3" max="3" width="9.42578125" customWidth="1"/>
  </cols>
  <sheetData>
    <row r="1" spans="1:6" ht="21" x14ac:dyDescent="0.35">
      <c r="A1" s="46" t="s">
        <v>69</v>
      </c>
      <c r="B1" s="46"/>
    </row>
    <row r="2" spans="1:6" x14ac:dyDescent="0.25">
      <c r="A2" s="47" t="s">
        <v>70</v>
      </c>
      <c r="B2" s="47"/>
      <c r="C2" s="47"/>
    </row>
    <row r="3" spans="1:6" x14ac:dyDescent="0.25">
      <c r="A3" s="47" t="s">
        <v>71</v>
      </c>
      <c r="B3" s="47"/>
      <c r="C3" s="47"/>
    </row>
    <row r="5" spans="1:6" x14ac:dyDescent="0.25">
      <c r="A5" s="2" t="s">
        <v>38</v>
      </c>
    </row>
    <row r="6" spans="1:6" x14ac:dyDescent="0.25">
      <c r="A6" t="s">
        <v>1</v>
      </c>
      <c r="B6" s="39">
        <v>10</v>
      </c>
    </row>
    <row r="7" spans="1:6" x14ac:dyDescent="0.25">
      <c r="A7" t="s">
        <v>39</v>
      </c>
      <c r="B7" s="39">
        <v>10</v>
      </c>
    </row>
    <row r="8" spans="1:6" x14ac:dyDescent="0.25">
      <c r="A8" t="s">
        <v>40</v>
      </c>
      <c r="B8" s="39">
        <v>8</v>
      </c>
    </row>
    <row r="9" spans="1:6" x14ac:dyDescent="0.25">
      <c r="A9" t="s">
        <v>41</v>
      </c>
      <c r="B9" s="39">
        <v>7</v>
      </c>
      <c r="F9" t="s">
        <v>13</v>
      </c>
    </row>
    <row r="11" spans="1:6" x14ac:dyDescent="0.25">
      <c r="A11" s="2" t="s">
        <v>42</v>
      </c>
    </row>
    <row r="12" spans="1:6" x14ac:dyDescent="0.25">
      <c r="A12" t="s">
        <v>43</v>
      </c>
      <c r="B12" s="39">
        <v>68000</v>
      </c>
    </row>
    <row r="13" spans="1:6" x14ac:dyDescent="0.25">
      <c r="A13" t="s">
        <v>44</v>
      </c>
      <c r="B13" s="39">
        <v>8</v>
      </c>
    </row>
    <row r="15" spans="1:6" x14ac:dyDescent="0.25">
      <c r="B15" t="s">
        <v>45</v>
      </c>
      <c r="C15" t="s">
        <v>46</v>
      </c>
    </row>
    <row r="16" spans="1:6" x14ac:dyDescent="0.25">
      <c r="A16" t="s">
        <v>47</v>
      </c>
      <c r="B16" s="43">
        <f>(10000/B7)*B8*B9*0.018</f>
        <v>1007.9999999999999</v>
      </c>
      <c r="C16">
        <v>700</v>
      </c>
    </row>
    <row r="18" spans="1:14" x14ac:dyDescent="0.25">
      <c r="A18" t="s">
        <v>48</v>
      </c>
      <c r="B18" s="43">
        <f>B12/(1000*B8*B9)</f>
        <v>1.2142857142857142</v>
      </c>
      <c r="C18">
        <v>3.5</v>
      </c>
      <c r="D18" s="44" t="s">
        <v>72</v>
      </c>
      <c r="E18" s="48" t="s">
        <v>73</v>
      </c>
      <c r="F18" s="48"/>
      <c r="G18" s="48"/>
      <c r="H18" s="48"/>
      <c r="I18" s="48"/>
      <c r="J18" s="48"/>
      <c r="K18" s="48"/>
      <c r="L18" s="48"/>
      <c r="M18" s="48"/>
      <c r="N18" s="48"/>
    </row>
    <row r="20" spans="1:14" x14ac:dyDescent="0.25">
      <c r="A20" t="s">
        <v>49</v>
      </c>
      <c r="B20" s="43">
        <f>(C18*B6*C16)/(600*B13)</f>
        <v>5.104166666666667</v>
      </c>
    </row>
  </sheetData>
  <mergeCells count="4">
    <mergeCell ref="A1:B1"/>
    <mergeCell ref="A2:C2"/>
    <mergeCell ref="A3:C3"/>
    <mergeCell ref="E18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28D6-5A11-495E-A1E1-A27904DEA0F3}">
  <sheetPr>
    <tabColor theme="9" tint="-0.249977111117893"/>
  </sheetPr>
  <dimension ref="A2:L22"/>
  <sheetViews>
    <sheetView workbookViewId="0">
      <selection activeCell="B6" sqref="B6"/>
    </sheetView>
  </sheetViews>
  <sheetFormatPr defaultRowHeight="15" x14ac:dyDescent="0.25"/>
  <cols>
    <col min="1" max="1" width="38.85546875" bestFit="1" customWidth="1"/>
    <col min="2" max="2" width="16.28515625" bestFit="1" customWidth="1"/>
    <col min="3" max="3" width="27.5703125" bestFit="1" customWidth="1"/>
    <col min="4" max="4" width="16.85546875" customWidth="1"/>
    <col min="5" max="5" width="9.28515625" bestFit="1" customWidth="1"/>
    <col min="6" max="6" width="16.28515625" bestFit="1" customWidth="1"/>
    <col min="7" max="7" width="5.140625" bestFit="1" customWidth="1"/>
    <col min="8" max="8" width="19.7109375" bestFit="1" customWidth="1"/>
    <col min="9" max="9" width="5.140625" bestFit="1" customWidth="1"/>
    <col min="10" max="10" width="16.28515625" bestFit="1" customWidth="1"/>
    <col min="11" max="11" width="5.140625" bestFit="1" customWidth="1"/>
    <col min="12" max="12" width="15.5703125" bestFit="1" customWidth="1"/>
  </cols>
  <sheetData>
    <row r="2" spans="1:12" x14ac:dyDescent="0.25">
      <c r="D2" s="2" t="s">
        <v>21</v>
      </c>
      <c r="E2" s="24"/>
      <c r="F2" s="24"/>
      <c r="G2" s="24"/>
      <c r="H2" s="49"/>
      <c r="I2" s="24"/>
      <c r="J2" s="24"/>
      <c r="K2" s="24"/>
    </row>
    <row r="3" spans="1:12" x14ac:dyDescent="0.25">
      <c r="E3" s="26" t="s">
        <v>18</v>
      </c>
      <c r="F3" s="50" t="s">
        <v>22</v>
      </c>
      <c r="G3" s="27" t="s">
        <v>18</v>
      </c>
      <c r="H3" s="49"/>
      <c r="I3" s="26" t="s">
        <v>18</v>
      </c>
      <c r="J3" s="50" t="s">
        <v>23</v>
      </c>
      <c r="K3" s="26" t="s">
        <v>18</v>
      </c>
    </row>
    <row r="4" spans="1:12" x14ac:dyDescent="0.25">
      <c r="A4" s="4" t="s">
        <v>0</v>
      </c>
      <c r="B4" s="29" t="s">
        <v>20</v>
      </c>
      <c r="C4" s="15"/>
      <c r="E4" s="28"/>
      <c r="F4" s="51"/>
      <c r="G4" s="28"/>
      <c r="H4" s="49"/>
      <c r="I4" s="28"/>
      <c r="J4" s="51"/>
      <c r="K4" s="28"/>
    </row>
    <row r="5" spans="1:12" x14ac:dyDescent="0.25">
      <c r="A5" s="45" t="s">
        <v>1</v>
      </c>
      <c r="B5" s="9">
        <f>'Inputs &amp; Calculations'!B6</f>
        <v>10</v>
      </c>
      <c r="C5" s="15"/>
      <c r="D5" s="1" t="s">
        <v>7</v>
      </c>
      <c r="E5" s="5">
        <f>B16</f>
        <v>9.7999999999999972</v>
      </c>
      <c r="F5" s="23" t="s">
        <v>34</v>
      </c>
      <c r="G5" s="5">
        <f>E5</f>
        <v>9.7999999999999972</v>
      </c>
      <c r="H5" s="49"/>
      <c r="I5" s="5">
        <f>E5</f>
        <v>9.7999999999999972</v>
      </c>
      <c r="J5" s="23" t="s">
        <v>34</v>
      </c>
      <c r="K5" s="5">
        <f>E5</f>
        <v>9.7999999999999972</v>
      </c>
      <c r="L5" s="1" t="s">
        <v>7</v>
      </c>
    </row>
    <row r="6" spans="1:12" x14ac:dyDescent="0.25">
      <c r="A6" t="s">
        <v>39</v>
      </c>
      <c r="B6" s="16">
        <f>'Inputs &amp; Calculations'!B7</f>
        <v>10</v>
      </c>
      <c r="E6" s="12"/>
      <c r="F6" s="12"/>
      <c r="G6" s="12"/>
      <c r="H6" s="25"/>
      <c r="I6" s="12"/>
      <c r="J6" s="12"/>
      <c r="K6" s="12"/>
    </row>
    <row r="7" spans="1:12" x14ac:dyDescent="0.25">
      <c r="A7" s="45" t="s">
        <v>40</v>
      </c>
      <c r="B7" s="9">
        <f>'Inputs &amp; Calculations'!B8</f>
        <v>8</v>
      </c>
      <c r="E7" s="12"/>
      <c r="F7" s="12"/>
      <c r="G7" s="12"/>
      <c r="H7" s="25"/>
      <c r="I7" s="12"/>
      <c r="J7" s="12"/>
      <c r="K7" s="12"/>
    </row>
    <row r="8" spans="1:12" x14ac:dyDescent="0.25">
      <c r="A8" s="17" t="s">
        <v>41</v>
      </c>
      <c r="B8" s="11">
        <f>'Inputs &amp; Calculations'!B9</f>
        <v>7</v>
      </c>
      <c r="E8" s="12"/>
      <c r="F8" s="12"/>
      <c r="G8" s="12"/>
      <c r="H8" s="25"/>
      <c r="I8" s="12"/>
      <c r="J8" s="12"/>
      <c r="K8" s="12"/>
    </row>
    <row r="9" spans="1:12" x14ac:dyDescent="0.25">
      <c r="A9" s="4" t="s">
        <v>12</v>
      </c>
      <c r="B9" s="4">
        <f>(10000/B5)*B7*B8*0.018</f>
        <v>1007.9999999999999</v>
      </c>
      <c r="E9" s="24"/>
      <c r="F9" s="24"/>
      <c r="G9" s="24"/>
      <c r="H9" s="52"/>
      <c r="I9" s="24"/>
      <c r="J9" s="24"/>
      <c r="K9" s="24"/>
    </row>
    <row r="10" spans="1:12" x14ac:dyDescent="0.25">
      <c r="C10" s="15"/>
      <c r="E10" s="54" t="s">
        <v>18</v>
      </c>
      <c r="F10" s="54"/>
      <c r="G10" s="54"/>
      <c r="H10" s="52"/>
      <c r="I10" s="54" t="s">
        <v>18</v>
      </c>
      <c r="J10" s="54"/>
      <c r="K10" s="54"/>
    </row>
    <row r="11" spans="1:12" x14ac:dyDescent="0.25">
      <c r="A11" s="13" t="s">
        <v>4</v>
      </c>
      <c r="B11" s="14">
        <f>(10000/B6)*B7*B8*0.018</f>
        <v>1007.9999999999999</v>
      </c>
      <c r="E11" s="12"/>
      <c r="F11" s="36" t="s">
        <v>25</v>
      </c>
      <c r="G11" s="12"/>
      <c r="H11" s="53"/>
      <c r="I11" s="12"/>
      <c r="J11" s="36" t="s">
        <v>26</v>
      </c>
      <c r="K11" s="12"/>
    </row>
    <row r="12" spans="1:12" x14ac:dyDescent="0.25">
      <c r="A12" s="15" t="s">
        <v>5</v>
      </c>
      <c r="B12" s="16">
        <v>2000</v>
      </c>
      <c r="D12" s="1" t="s">
        <v>7</v>
      </c>
      <c r="F12" s="37">
        <f>B16</f>
        <v>9.7999999999999972</v>
      </c>
      <c r="G12" s="38"/>
      <c r="H12" s="30" t="s">
        <v>29</v>
      </c>
      <c r="J12" s="37">
        <f>F12</f>
        <v>9.7999999999999972</v>
      </c>
      <c r="K12" s="38"/>
      <c r="L12" s="1" t="s">
        <v>7</v>
      </c>
    </row>
    <row r="13" spans="1:12" x14ac:dyDescent="0.25">
      <c r="A13" s="15" t="s">
        <v>6</v>
      </c>
      <c r="B13" s="16">
        <f>'Inputs &amp; Calculations'!C18</f>
        <v>3.5</v>
      </c>
      <c r="D13" s="3"/>
      <c r="E13" s="12"/>
      <c r="F13" s="23" t="s">
        <v>37</v>
      </c>
      <c r="G13" s="12"/>
      <c r="H13" s="32">
        <f>E5+G5+I5+K5+F12+J12</f>
        <v>58.799999999999983</v>
      </c>
      <c r="I13" s="12"/>
      <c r="J13" s="23" t="s">
        <v>37</v>
      </c>
      <c r="K13" s="12"/>
    </row>
    <row r="14" spans="1:12" x14ac:dyDescent="0.25">
      <c r="A14" s="8" t="s">
        <v>27</v>
      </c>
      <c r="B14" s="16"/>
      <c r="E14" s="12"/>
      <c r="F14" s="12"/>
      <c r="G14" s="12"/>
      <c r="H14" s="33" t="s">
        <v>32</v>
      </c>
      <c r="I14" s="12"/>
      <c r="J14" s="12"/>
      <c r="K14" s="12"/>
    </row>
    <row r="15" spans="1:12" x14ac:dyDescent="0.25">
      <c r="A15" s="22" t="s">
        <v>28</v>
      </c>
      <c r="B15" s="17">
        <v>6</v>
      </c>
      <c r="H15" s="34">
        <f>(H13*600)/(B13*B5)</f>
        <v>1007.9999999999998</v>
      </c>
    </row>
    <row r="16" spans="1:12" x14ac:dyDescent="0.25">
      <c r="A16" s="18" t="s">
        <v>30</v>
      </c>
      <c r="B16" s="19">
        <f>(B13*B5*B11)/(600*B15)</f>
        <v>9.7999999999999972</v>
      </c>
    </row>
    <row r="17" spans="1:2" x14ac:dyDescent="0.25">
      <c r="A17" s="4" t="s">
        <v>31</v>
      </c>
      <c r="B17" s="5" t="str">
        <f>VLOOKUP(B16,'[1]Cima lookup table'!E2:F46,2)</f>
        <v>Hole11Bar2</v>
      </c>
    </row>
    <row r="22" spans="1:2" x14ac:dyDescent="0.25">
      <c r="B22" s="2"/>
    </row>
  </sheetData>
  <mergeCells count="6">
    <mergeCell ref="H2:H5"/>
    <mergeCell ref="F3:F4"/>
    <mergeCell ref="J3:J4"/>
    <mergeCell ref="H9:H11"/>
    <mergeCell ref="E10:G10"/>
    <mergeCell ref="I10:K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BF1F-27A7-4B9A-AEF6-C4D0323DB43D}">
  <sheetPr>
    <tabColor theme="9" tint="-0.249977111117893"/>
  </sheetPr>
  <dimension ref="A2:L15"/>
  <sheetViews>
    <sheetView workbookViewId="0">
      <selection activeCell="B8" sqref="B8"/>
    </sheetView>
  </sheetViews>
  <sheetFormatPr defaultRowHeight="15" x14ac:dyDescent="0.25"/>
  <cols>
    <col min="1" max="1" width="38.85546875" bestFit="1" customWidth="1"/>
    <col min="2" max="2" width="16.28515625" bestFit="1" customWidth="1"/>
    <col min="3" max="3" width="27.5703125" bestFit="1" customWidth="1"/>
    <col min="4" max="4" width="16.85546875" customWidth="1"/>
    <col min="5" max="5" width="9.28515625" bestFit="1" customWidth="1"/>
    <col min="6" max="6" width="16.28515625" bestFit="1" customWidth="1"/>
    <col min="7" max="7" width="5.140625" bestFit="1" customWidth="1"/>
    <col min="8" max="8" width="19.7109375" bestFit="1" customWidth="1"/>
    <col min="9" max="9" width="5.140625" bestFit="1" customWidth="1"/>
    <col min="10" max="10" width="16.28515625" bestFit="1" customWidth="1"/>
    <col min="11" max="11" width="5.140625" bestFit="1" customWidth="1"/>
    <col min="12" max="12" width="15.5703125" bestFit="1" customWidth="1"/>
  </cols>
  <sheetData>
    <row r="2" spans="1:12" x14ac:dyDescent="0.25">
      <c r="A2" s="4" t="s">
        <v>0</v>
      </c>
      <c r="B2" s="5" t="s">
        <v>20</v>
      </c>
      <c r="D2" s="2" t="s">
        <v>21</v>
      </c>
      <c r="E2" s="24"/>
      <c r="F2" s="24"/>
      <c r="G2" s="24"/>
      <c r="H2" s="49" t="s">
        <v>33</v>
      </c>
      <c r="I2" s="24"/>
      <c r="J2" s="24"/>
      <c r="K2" s="24"/>
    </row>
    <row r="3" spans="1:12" x14ac:dyDescent="0.25">
      <c r="A3" s="6" t="s">
        <v>1</v>
      </c>
      <c r="B3" s="7">
        <v>10</v>
      </c>
      <c r="E3" s="26" t="s">
        <v>18</v>
      </c>
      <c r="F3" s="50" t="s">
        <v>22</v>
      </c>
      <c r="G3" s="27" t="s">
        <v>18</v>
      </c>
      <c r="H3" s="49"/>
      <c r="I3" s="26" t="s">
        <v>18</v>
      </c>
      <c r="J3" s="50" t="s">
        <v>23</v>
      </c>
      <c r="K3" s="26" t="s">
        <v>18</v>
      </c>
    </row>
    <row r="4" spans="1:12" x14ac:dyDescent="0.25">
      <c r="A4" s="8" t="s">
        <v>2</v>
      </c>
      <c r="B4" s="9">
        <v>9</v>
      </c>
      <c r="E4" s="28"/>
      <c r="F4" s="51"/>
      <c r="G4" s="28"/>
      <c r="H4" s="49"/>
      <c r="I4" s="28"/>
      <c r="J4" s="51"/>
      <c r="K4" s="28"/>
    </row>
    <row r="5" spans="1:12" x14ac:dyDescent="0.25">
      <c r="A5" s="10" t="s">
        <v>3</v>
      </c>
      <c r="B5" s="11">
        <v>7</v>
      </c>
      <c r="D5" s="1" t="s">
        <v>7</v>
      </c>
      <c r="E5" s="5">
        <f>((B13*6)*0.8)/4</f>
        <v>13.230000000000002</v>
      </c>
      <c r="F5" s="23" t="s">
        <v>34</v>
      </c>
      <c r="G5" s="5">
        <f>E5</f>
        <v>13.230000000000002</v>
      </c>
      <c r="H5" s="49"/>
      <c r="I5" s="5">
        <f>E5</f>
        <v>13.230000000000002</v>
      </c>
      <c r="J5" s="23" t="s">
        <v>34</v>
      </c>
      <c r="K5" s="5">
        <f>E5</f>
        <v>13.230000000000002</v>
      </c>
      <c r="L5" s="1" t="s">
        <v>7</v>
      </c>
    </row>
    <row r="6" spans="1:12" x14ac:dyDescent="0.25">
      <c r="A6" s="4" t="s">
        <v>24</v>
      </c>
      <c r="B6" s="14">
        <f>(10000/B3)*B4*B5*0.018</f>
        <v>1134</v>
      </c>
      <c r="E6" s="12"/>
      <c r="F6" s="12"/>
      <c r="G6" s="12"/>
      <c r="H6" s="25"/>
      <c r="I6" s="12"/>
      <c r="J6" s="12"/>
      <c r="K6" s="12"/>
    </row>
    <row r="7" spans="1:12" x14ac:dyDescent="0.25">
      <c r="E7" s="12"/>
      <c r="F7" s="12"/>
      <c r="G7" s="12"/>
      <c r="H7" s="25"/>
      <c r="I7" s="12"/>
      <c r="J7" s="12"/>
      <c r="K7" s="12"/>
    </row>
    <row r="8" spans="1:12" x14ac:dyDescent="0.25">
      <c r="A8" s="13" t="s">
        <v>4</v>
      </c>
      <c r="B8" s="14">
        <f>(10000/B3)*B4*B5*0.018</f>
        <v>1134</v>
      </c>
      <c r="E8" s="12"/>
      <c r="F8" s="12"/>
      <c r="G8" s="12"/>
      <c r="H8" s="25"/>
      <c r="I8" s="12"/>
      <c r="J8" s="12"/>
      <c r="K8" s="12"/>
    </row>
    <row r="9" spans="1:12" x14ac:dyDescent="0.25">
      <c r="A9" s="15" t="s">
        <v>5</v>
      </c>
      <c r="B9" s="16">
        <v>2000</v>
      </c>
      <c r="E9" s="24"/>
      <c r="F9" s="24"/>
      <c r="G9" s="24"/>
      <c r="H9" s="52" t="s">
        <v>35</v>
      </c>
      <c r="I9" s="24"/>
      <c r="J9" s="24"/>
      <c r="K9" s="24"/>
    </row>
    <row r="10" spans="1:12" x14ac:dyDescent="0.25">
      <c r="A10" s="15" t="s">
        <v>6</v>
      </c>
      <c r="B10" s="16">
        <v>3.5</v>
      </c>
      <c r="E10" s="54" t="s">
        <v>18</v>
      </c>
      <c r="F10" s="54"/>
      <c r="G10" s="54"/>
      <c r="H10" s="52"/>
      <c r="I10" s="54" t="s">
        <v>18</v>
      </c>
      <c r="J10" s="54"/>
      <c r="K10" s="54"/>
    </row>
    <row r="11" spans="1:12" x14ac:dyDescent="0.25">
      <c r="A11" s="8" t="s">
        <v>27</v>
      </c>
      <c r="B11" s="16"/>
      <c r="E11" s="12"/>
      <c r="F11" s="36" t="s">
        <v>25</v>
      </c>
      <c r="G11" s="12"/>
      <c r="H11" s="53"/>
      <c r="I11" s="12"/>
      <c r="J11" s="36" t="s">
        <v>26</v>
      </c>
      <c r="K11" s="12"/>
    </row>
    <row r="12" spans="1:12" x14ac:dyDescent="0.25">
      <c r="A12" s="22" t="s">
        <v>28</v>
      </c>
      <c r="B12" s="17">
        <v>6</v>
      </c>
      <c r="D12" s="1" t="s">
        <v>7</v>
      </c>
      <c r="F12" s="37">
        <f>((B13*6)*0.2)/2</f>
        <v>6.6150000000000011</v>
      </c>
      <c r="G12" s="38"/>
      <c r="H12" s="30" t="s">
        <v>29</v>
      </c>
      <c r="J12" s="37">
        <f>F12</f>
        <v>6.6150000000000011</v>
      </c>
      <c r="K12" s="38"/>
      <c r="L12" s="1" t="s">
        <v>7</v>
      </c>
    </row>
    <row r="13" spans="1:12" x14ac:dyDescent="0.25">
      <c r="A13" s="18" t="s">
        <v>30</v>
      </c>
      <c r="B13" s="19">
        <f>(B10*B3*B8)/(600*B12)</f>
        <v>11.025</v>
      </c>
      <c r="D13" s="3"/>
      <c r="E13" s="12"/>
      <c r="F13" s="23" t="s">
        <v>37</v>
      </c>
      <c r="G13" s="12"/>
      <c r="H13" s="32">
        <f>E5+G5+I5+K5+F12+J12</f>
        <v>66.150000000000006</v>
      </c>
      <c r="I13" s="12"/>
      <c r="J13" s="23" t="s">
        <v>37</v>
      </c>
      <c r="K13" s="12"/>
    </row>
    <row r="14" spans="1:12" x14ac:dyDescent="0.25">
      <c r="A14" s="4" t="s">
        <v>31</v>
      </c>
      <c r="B14" s="5" t="str">
        <f>VLOOKUP(B13,'[1]Cima lookup table'!E2:F46,2)</f>
        <v>Hole12Bar1.5</v>
      </c>
      <c r="E14" s="12"/>
      <c r="F14" s="12"/>
      <c r="G14" s="12"/>
      <c r="H14" s="33" t="s">
        <v>32</v>
      </c>
      <c r="I14" s="12"/>
      <c r="J14" s="12"/>
      <c r="K14" s="12"/>
    </row>
    <row r="15" spans="1:12" x14ac:dyDescent="0.25">
      <c r="H15" s="34">
        <f>(H13*600)/(B10*B3)</f>
        <v>1134</v>
      </c>
    </row>
  </sheetData>
  <mergeCells count="6">
    <mergeCell ref="E10:G10"/>
    <mergeCell ref="I10:K10"/>
    <mergeCell ref="H2:H5"/>
    <mergeCell ref="F3:F4"/>
    <mergeCell ref="J3:J4"/>
    <mergeCell ref="H9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6FCB1-1D5D-40FE-8207-85F7B5D2AD37}">
  <sheetPr>
    <tabColor theme="9" tint="-0.249977111117893"/>
  </sheetPr>
  <dimension ref="A2:L18"/>
  <sheetViews>
    <sheetView workbookViewId="0">
      <selection activeCell="B13" sqref="B13"/>
    </sheetView>
  </sheetViews>
  <sheetFormatPr defaultRowHeight="15" x14ac:dyDescent="0.25"/>
  <cols>
    <col min="1" max="1" width="38.85546875" bestFit="1" customWidth="1"/>
    <col min="2" max="2" width="16.28515625" bestFit="1" customWidth="1"/>
    <col min="3" max="3" width="27.5703125" bestFit="1" customWidth="1"/>
    <col min="4" max="4" width="16.85546875" customWidth="1"/>
    <col min="5" max="5" width="9.28515625" bestFit="1" customWidth="1"/>
    <col min="6" max="6" width="23.42578125" bestFit="1" customWidth="1"/>
    <col min="7" max="7" width="5.140625" bestFit="1" customWidth="1"/>
    <col min="8" max="8" width="19.7109375" bestFit="1" customWidth="1"/>
    <col min="9" max="9" width="5.140625" bestFit="1" customWidth="1"/>
    <col min="10" max="10" width="12.140625" bestFit="1" customWidth="1"/>
    <col min="11" max="11" width="5.140625" bestFit="1" customWidth="1"/>
    <col min="12" max="12" width="15.5703125" bestFit="1" customWidth="1"/>
  </cols>
  <sheetData>
    <row r="2" spans="1:12" x14ac:dyDescent="0.25">
      <c r="A2" s="4" t="s">
        <v>0</v>
      </c>
      <c r="B2" s="5" t="s">
        <v>20</v>
      </c>
      <c r="D2" s="2" t="s">
        <v>21</v>
      </c>
      <c r="E2" s="24"/>
      <c r="F2" s="24"/>
      <c r="G2" s="24"/>
      <c r="H2" s="25"/>
      <c r="I2" s="24"/>
      <c r="J2" s="24"/>
      <c r="K2" s="24"/>
    </row>
    <row r="3" spans="1:12" x14ac:dyDescent="0.25">
      <c r="A3" s="6" t="s">
        <v>1</v>
      </c>
      <c r="B3" s="7">
        <v>10</v>
      </c>
      <c r="E3" s="26" t="s">
        <v>18</v>
      </c>
      <c r="F3" s="50" t="s">
        <v>22</v>
      </c>
      <c r="G3" s="27" t="s">
        <v>18</v>
      </c>
      <c r="H3" s="25"/>
      <c r="I3" s="26" t="s">
        <v>18</v>
      </c>
      <c r="J3" s="50" t="s">
        <v>23</v>
      </c>
      <c r="K3" s="26" t="s">
        <v>18</v>
      </c>
    </row>
    <row r="4" spans="1:12" x14ac:dyDescent="0.25">
      <c r="A4" s="8" t="s">
        <v>2</v>
      </c>
      <c r="B4" s="9">
        <v>9</v>
      </c>
      <c r="E4" s="28"/>
      <c r="F4" s="51"/>
      <c r="G4" s="28"/>
      <c r="H4" s="25"/>
      <c r="I4" s="28"/>
      <c r="J4" s="51"/>
      <c r="K4" s="28"/>
    </row>
    <row r="5" spans="1:12" x14ac:dyDescent="0.25">
      <c r="A5" s="10" t="s">
        <v>3</v>
      </c>
      <c r="B5" s="11">
        <v>7</v>
      </c>
      <c r="D5" s="1" t="s">
        <v>7</v>
      </c>
      <c r="E5" s="5">
        <f>B13</f>
        <v>8.2687500000000007</v>
      </c>
      <c r="F5" s="23"/>
      <c r="G5" s="5">
        <f>B13</f>
        <v>8.2687500000000007</v>
      </c>
      <c r="H5" s="25"/>
      <c r="I5" s="5">
        <f>B13</f>
        <v>8.2687500000000007</v>
      </c>
      <c r="J5" s="23"/>
      <c r="K5" s="5">
        <f>B13</f>
        <v>8.2687500000000007</v>
      </c>
      <c r="L5" s="1" t="s">
        <v>7</v>
      </c>
    </row>
    <row r="6" spans="1:12" x14ac:dyDescent="0.25">
      <c r="A6" s="4" t="s">
        <v>24</v>
      </c>
      <c r="B6" s="14">
        <f>(10000/B3)*B4*B5*0.018</f>
        <v>1134</v>
      </c>
      <c r="E6" s="12"/>
      <c r="F6" s="12"/>
      <c r="G6" s="12"/>
      <c r="H6" s="25"/>
      <c r="I6" s="12"/>
      <c r="J6" s="12"/>
      <c r="K6" s="12"/>
    </row>
    <row r="7" spans="1:12" x14ac:dyDescent="0.25">
      <c r="E7" s="12"/>
      <c r="F7" s="12"/>
      <c r="G7" s="12"/>
      <c r="H7" s="25"/>
      <c r="I7" s="12"/>
      <c r="J7" s="12"/>
      <c r="K7" s="12"/>
    </row>
    <row r="8" spans="1:12" x14ac:dyDescent="0.25">
      <c r="A8" s="13" t="s">
        <v>4</v>
      </c>
      <c r="B8" s="14">
        <f>(10000/B3)*B4*B5*0.018</f>
        <v>1134</v>
      </c>
      <c r="E8" s="12"/>
      <c r="F8" s="12"/>
      <c r="G8" s="12"/>
      <c r="H8" s="25"/>
      <c r="I8" s="12"/>
      <c r="J8" s="12"/>
      <c r="K8" s="12"/>
    </row>
    <row r="9" spans="1:12" x14ac:dyDescent="0.25">
      <c r="A9" s="15" t="s">
        <v>5</v>
      </c>
      <c r="B9" s="16">
        <v>2000</v>
      </c>
      <c r="E9" s="24"/>
      <c r="F9" s="24"/>
      <c r="G9" s="24"/>
      <c r="H9" s="25"/>
      <c r="I9" s="24"/>
      <c r="J9" s="24"/>
      <c r="K9" s="24"/>
    </row>
    <row r="10" spans="1:12" x14ac:dyDescent="0.25">
      <c r="A10" s="15" t="s">
        <v>6</v>
      </c>
      <c r="B10" s="16">
        <v>3.5</v>
      </c>
      <c r="E10" s="26" t="s">
        <v>18</v>
      </c>
      <c r="F10" s="50" t="s">
        <v>25</v>
      </c>
      <c r="G10" s="26" t="s">
        <v>18</v>
      </c>
      <c r="H10" s="25"/>
      <c r="I10" s="26" t="s">
        <v>18</v>
      </c>
      <c r="J10" s="50" t="s">
        <v>26</v>
      </c>
      <c r="K10" s="26" t="s">
        <v>18</v>
      </c>
    </row>
    <row r="11" spans="1:12" x14ac:dyDescent="0.25">
      <c r="A11" s="8" t="s">
        <v>27</v>
      </c>
      <c r="B11" s="16"/>
      <c r="E11" s="28"/>
      <c r="F11" s="51"/>
      <c r="G11" s="28"/>
      <c r="H11" s="25"/>
      <c r="I11" s="28"/>
      <c r="J11" s="51"/>
      <c r="K11" s="28"/>
    </row>
    <row r="12" spans="1:12" x14ac:dyDescent="0.25">
      <c r="A12" s="22" t="s">
        <v>28</v>
      </c>
      <c r="B12" s="17">
        <v>8</v>
      </c>
      <c r="D12" s="1" t="s">
        <v>7</v>
      </c>
      <c r="E12" s="5">
        <f>B13</f>
        <v>8.2687500000000007</v>
      </c>
      <c r="F12" s="23"/>
      <c r="G12" s="29">
        <f>B13</f>
        <v>8.2687500000000007</v>
      </c>
      <c r="H12" s="30" t="s">
        <v>29</v>
      </c>
      <c r="I12" s="31">
        <f>B13</f>
        <v>8.2687500000000007</v>
      </c>
      <c r="J12" s="23"/>
      <c r="K12" s="5">
        <f>B13</f>
        <v>8.2687500000000007</v>
      </c>
      <c r="L12" s="1" t="s">
        <v>7</v>
      </c>
    </row>
    <row r="13" spans="1:12" x14ac:dyDescent="0.25">
      <c r="A13" s="18" t="s">
        <v>30</v>
      </c>
      <c r="B13" s="19">
        <f>(B10*B3*B8)/(600*8)</f>
        <v>8.2687500000000007</v>
      </c>
      <c r="D13" s="3"/>
      <c r="E13" s="12"/>
      <c r="F13" s="12"/>
      <c r="G13" s="12"/>
      <c r="H13" s="32">
        <f>E5+G5+I5+K5+E12+G12+I12+K12</f>
        <v>66.149999999999991</v>
      </c>
      <c r="I13" s="12"/>
      <c r="J13" s="12"/>
      <c r="K13" s="12"/>
    </row>
    <row r="14" spans="1:12" x14ac:dyDescent="0.25">
      <c r="A14" s="4" t="s">
        <v>31</v>
      </c>
      <c r="B14" s="5" t="str">
        <f>VLOOKUP(B13,'[1]Cima lookup table'!E2:F46,2)</f>
        <v>Hole11Bar1.5</v>
      </c>
      <c r="E14" s="12"/>
      <c r="F14" s="12"/>
      <c r="G14" s="12"/>
      <c r="H14" s="33" t="s">
        <v>32</v>
      </c>
      <c r="I14" s="12"/>
      <c r="J14" s="12"/>
      <c r="K14" s="12"/>
    </row>
    <row r="15" spans="1:12" x14ac:dyDescent="0.25">
      <c r="H15" s="34">
        <f>(H13*600)/(B10*B3)</f>
        <v>1133.9999999999998</v>
      </c>
    </row>
    <row r="16" spans="1:12" x14ac:dyDescent="0.25">
      <c r="A16" s="3"/>
      <c r="F16" s="35"/>
      <c r="G16" s="3"/>
    </row>
    <row r="17" spans="1:6" x14ac:dyDescent="0.25">
      <c r="A17" s="1"/>
    </row>
    <row r="18" spans="1:6" x14ac:dyDescent="0.25">
      <c r="A18" s="2"/>
      <c r="B18" s="2"/>
      <c r="C18" s="1"/>
      <c r="D18" s="1"/>
      <c r="E18" s="1"/>
      <c r="F18" s="1"/>
    </row>
  </sheetData>
  <mergeCells count="4">
    <mergeCell ref="F3:F4"/>
    <mergeCell ref="J3:J4"/>
    <mergeCell ref="F10:F11"/>
    <mergeCell ref="J10:J1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B605B-C1E3-4310-9816-FC8F9C826CD6}">
  <sheetPr>
    <tabColor theme="9" tint="-0.249977111117893"/>
  </sheetPr>
  <dimension ref="A2:L15"/>
  <sheetViews>
    <sheetView workbookViewId="0">
      <selection activeCell="B5" sqref="B5"/>
    </sheetView>
  </sheetViews>
  <sheetFormatPr defaultRowHeight="15" x14ac:dyDescent="0.25"/>
  <cols>
    <col min="1" max="1" width="38.85546875" bestFit="1" customWidth="1"/>
    <col min="2" max="2" width="16.28515625" bestFit="1" customWidth="1"/>
    <col min="3" max="3" width="27.5703125" bestFit="1" customWidth="1"/>
    <col min="4" max="4" width="16.85546875" customWidth="1"/>
    <col min="5" max="5" width="9.28515625" bestFit="1" customWidth="1"/>
    <col min="6" max="6" width="16.28515625" bestFit="1" customWidth="1"/>
    <col min="7" max="7" width="5.140625" bestFit="1" customWidth="1"/>
    <col min="8" max="8" width="19.7109375" bestFit="1" customWidth="1"/>
    <col min="9" max="9" width="5.140625" bestFit="1" customWidth="1"/>
    <col min="10" max="10" width="16.28515625" bestFit="1" customWidth="1"/>
    <col min="11" max="11" width="5.140625" bestFit="1" customWidth="1"/>
    <col min="12" max="12" width="15.5703125" bestFit="1" customWidth="1"/>
  </cols>
  <sheetData>
    <row r="2" spans="1:12" x14ac:dyDescent="0.25">
      <c r="A2" s="4" t="s">
        <v>0</v>
      </c>
      <c r="B2" s="5" t="s">
        <v>20</v>
      </c>
      <c r="D2" s="2" t="s">
        <v>21</v>
      </c>
      <c r="E2" s="24"/>
      <c r="F2" s="24"/>
      <c r="G2" s="24"/>
      <c r="H2" s="49" t="s">
        <v>33</v>
      </c>
      <c r="I2" s="24"/>
      <c r="J2" s="24"/>
      <c r="K2" s="24"/>
    </row>
    <row r="3" spans="1:12" x14ac:dyDescent="0.25">
      <c r="A3" s="6" t="s">
        <v>1</v>
      </c>
      <c r="B3" s="7">
        <v>10</v>
      </c>
      <c r="E3" s="26" t="s">
        <v>18</v>
      </c>
      <c r="F3" s="50" t="s">
        <v>22</v>
      </c>
      <c r="G3" s="27" t="s">
        <v>18</v>
      </c>
      <c r="H3" s="49"/>
      <c r="I3" s="26" t="s">
        <v>18</v>
      </c>
      <c r="J3" s="50" t="s">
        <v>23</v>
      </c>
      <c r="K3" s="26" t="s">
        <v>18</v>
      </c>
    </row>
    <row r="4" spans="1:12" x14ac:dyDescent="0.25">
      <c r="A4" s="8" t="s">
        <v>2</v>
      </c>
      <c r="B4" s="9">
        <v>9</v>
      </c>
      <c r="E4" s="28"/>
      <c r="F4" s="51"/>
      <c r="G4" s="28"/>
      <c r="H4" s="49"/>
      <c r="I4" s="28"/>
      <c r="J4" s="51"/>
      <c r="K4" s="28"/>
    </row>
    <row r="5" spans="1:12" x14ac:dyDescent="0.25">
      <c r="A5" s="10" t="s">
        <v>3</v>
      </c>
      <c r="B5" s="11">
        <v>7</v>
      </c>
      <c r="D5" s="1" t="s">
        <v>7</v>
      </c>
      <c r="E5" s="5">
        <f>((B13*8)*0.8)/4</f>
        <v>13.230000000000002</v>
      </c>
      <c r="F5" s="23" t="s">
        <v>34</v>
      </c>
      <c r="G5" s="5">
        <f>E5</f>
        <v>13.230000000000002</v>
      </c>
      <c r="H5" s="49"/>
      <c r="I5" s="5">
        <f>E5</f>
        <v>13.230000000000002</v>
      </c>
      <c r="J5" s="23" t="s">
        <v>34</v>
      </c>
      <c r="K5" s="5">
        <f>E5</f>
        <v>13.230000000000002</v>
      </c>
      <c r="L5" s="1" t="s">
        <v>7</v>
      </c>
    </row>
    <row r="6" spans="1:12" x14ac:dyDescent="0.25">
      <c r="A6" s="4" t="s">
        <v>24</v>
      </c>
      <c r="B6" s="14">
        <f>(10000/B3)*B4*B5*0.018</f>
        <v>1134</v>
      </c>
      <c r="E6" s="12"/>
      <c r="F6" s="12"/>
      <c r="G6" s="12"/>
      <c r="H6" s="25"/>
      <c r="I6" s="12"/>
      <c r="J6" s="12"/>
      <c r="K6" s="12"/>
    </row>
    <row r="7" spans="1:12" x14ac:dyDescent="0.25">
      <c r="E7" s="12"/>
      <c r="F7" s="12"/>
      <c r="G7" s="12"/>
      <c r="H7" s="25"/>
      <c r="I7" s="12"/>
      <c r="J7" s="12"/>
      <c r="K7" s="12"/>
    </row>
    <row r="8" spans="1:12" x14ac:dyDescent="0.25">
      <c r="A8" s="13" t="s">
        <v>4</v>
      </c>
      <c r="B8" s="14">
        <f>(10000/B3)*B4*B5*0.018</f>
        <v>1134</v>
      </c>
      <c r="E8" s="12"/>
      <c r="F8" s="12"/>
      <c r="G8" s="12"/>
      <c r="H8" s="25"/>
      <c r="I8" s="12"/>
      <c r="J8" s="12"/>
      <c r="K8" s="12"/>
    </row>
    <row r="9" spans="1:12" x14ac:dyDescent="0.25">
      <c r="A9" s="15" t="s">
        <v>5</v>
      </c>
      <c r="B9" s="16">
        <v>2000</v>
      </c>
      <c r="E9" s="24"/>
      <c r="F9" s="24"/>
      <c r="G9" s="24"/>
      <c r="H9" s="52" t="s">
        <v>35</v>
      </c>
      <c r="I9" s="24"/>
      <c r="J9" s="24"/>
      <c r="K9" s="24"/>
    </row>
    <row r="10" spans="1:12" x14ac:dyDescent="0.25">
      <c r="A10" s="15" t="s">
        <v>6</v>
      </c>
      <c r="B10" s="16">
        <v>3.5</v>
      </c>
      <c r="E10" s="26" t="s">
        <v>18</v>
      </c>
      <c r="F10" s="50" t="s">
        <v>25</v>
      </c>
      <c r="G10" s="26" t="s">
        <v>18</v>
      </c>
      <c r="H10" s="52"/>
      <c r="I10" s="26" t="s">
        <v>18</v>
      </c>
      <c r="J10" s="50" t="s">
        <v>26</v>
      </c>
      <c r="K10" s="26" t="s">
        <v>18</v>
      </c>
    </row>
    <row r="11" spans="1:12" x14ac:dyDescent="0.25">
      <c r="A11" s="8" t="s">
        <v>27</v>
      </c>
      <c r="B11" s="16"/>
      <c r="E11" s="28"/>
      <c r="F11" s="51"/>
      <c r="G11" s="28"/>
      <c r="H11" s="53"/>
      <c r="I11" s="28"/>
      <c r="J11" s="51"/>
      <c r="K11" s="28"/>
    </row>
    <row r="12" spans="1:12" x14ac:dyDescent="0.25">
      <c r="A12" s="22" t="s">
        <v>28</v>
      </c>
      <c r="B12" s="17">
        <v>8</v>
      </c>
      <c r="D12" s="1" t="s">
        <v>7</v>
      </c>
      <c r="E12" s="5">
        <f>((B13*8)*0.2)/4</f>
        <v>3.3075000000000006</v>
      </c>
      <c r="F12" s="23" t="s">
        <v>36</v>
      </c>
      <c r="G12" s="29">
        <f>E12</f>
        <v>3.3075000000000006</v>
      </c>
      <c r="H12" s="30" t="s">
        <v>29</v>
      </c>
      <c r="I12" s="31">
        <f>E12</f>
        <v>3.3075000000000006</v>
      </c>
      <c r="J12" s="23" t="s">
        <v>36</v>
      </c>
      <c r="K12" s="5">
        <f>E12</f>
        <v>3.3075000000000006</v>
      </c>
      <c r="L12" s="1" t="s">
        <v>7</v>
      </c>
    </row>
    <row r="13" spans="1:12" x14ac:dyDescent="0.25">
      <c r="A13" s="18" t="s">
        <v>30</v>
      </c>
      <c r="B13" s="19">
        <f>(B10*B3*B8)/(600*B12)</f>
        <v>8.2687500000000007</v>
      </c>
      <c r="D13" s="3"/>
      <c r="E13" s="12"/>
      <c r="F13" s="12"/>
      <c r="G13" s="12"/>
      <c r="H13" s="32">
        <f>E5+G5+I5+K5+E12+G12+I12+K12</f>
        <v>66.150000000000006</v>
      </c>
      <c r="I13" s="12"/>
      <c r="J13" s="12"/>
      <c r="K13" s="12"/>
    </row>
    <row r="14" spans="1:12" x14ac:dyDescent="0.25">
      <c r="A14" s="4" t="s">
        <v>31</v>
      </c>
      <c r="B14" s="5" t="str">
        <f>VLOOKUP(B13,'[1]Cima lookup table'!E2:F46,2)</f>
        <v>Hole11Bar1.5</v>
      </c>
      <c r="E14" s="12"/>
      <c r="F14" s="12"/>
      <c r="G14" s="12"/>
      <c r="H14" s="33" t="s">
        <v>32</v>
      </c>
      <c r="I14" s="12"/>
      <c r="J14" s="12"/>
      <c r="K14" s="12"/>
    </row>
    <row r="15" spans="1:12" x14ac:dyDescent="0.25">
      <c r="H15" s="34">
        <f>(H13*600)/(B10*B3)</f>
        <v>1134</v>
      </c>
    </row>
  </sheetData>
  <mergeCells count="6">
    <mergeCell ref="H2:H5"/>
    <mergeCell ref="F3:F4"/>
    <mergeCell ref="J3:J4"/>
    <mergeCell ref="H9:H11"/>
    <mergeCell ref="F10:F11"/>
    <mergeCell ref="J10:J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8E16-2E66-475F-ACE7-3D27F1CAE5B1}">
  <sheetPr>
    <tabColor theme="9" tint="-0.249977111117893"/>
  </sheetPr>
  <dimension ref="A1:D23"/>
  <sheetViews>
    <sheetView workbookViewId="0">
      <selection activeCell="H16" sqref="H16"/>
    </sheetView>
  </sheetViews>
  <sheetFormatPr defaultRowHeight="15" x14ac:dyDescent="0.25"/>
  <sheetData>
    <row r="1" spans="1:4" x14ac:dyDescent="0.25">
      <c r="A1" s="55" t="s">
        <v>14</v>
      </c>
      <c r="B1" s="56"/>
      <c r="C1" s="56"/>
      <c r="D1" s="57"/>
    </row>
    <row r="2" spans="1:4" ht="15" customHeight="1" x14ac:dyDescent="0.25">
      <c r="A2" s="58" t="s">
        <v>15</v>
      </c>
      <c r="B2" s="59"/>
      <c r="C2" s="59"/>
      <c r="D2" s="60"/>
    </row>
    <row r="3" spans="1:4" x14ac:dyDescent="0.25">
      <c r="A3" s="61"/>
      <c r="B3" s="62"/>
      <c r="C3" s="62"/>
      <c r="D3" s="63"/>
    </row>
    <row r="4" spans="1:4" x14ac:dyDescent="0.25">
      <c r="A4" s="61"/>
      <c r="B4" s="62"/>
      <c r="C4" s="62"/>
      <c r="D4" s="63"/>
    </row>
    <row r="5" spans="1:4" x14ac:dyDescent="0.25">
      <c r="A5" s="61"/>
      <c r="B5" s="62"/>
      <c r="C5" s="62"/>
      <c r="D5" s="63"/>
    </row>
    <row r="6" spans="1:4" x14ac:dyDescent="0.25">
      <c r="A6" s="64"/>
      <c r="B6" s="65"/>
      <c r="C6" s="65"/>
      <c r="D6" s="66"/>
    </row>
    <row r="7" spans="1:4" x14ac:dyDescent="0.25">
      <c r="A7" s="50" t="s">
        <v>16</v>
      </c>
      <c r="B7" s="67" t="s">
        <v>17</v>
      </c>
      <c r="C7" s="68"/>
      <c r="D7" s="69"/>
    </row>
    <row r="8" spans="1:4" x14ac:dyDescent="0.25">
      <c r="A8" s="51"/>
      <c r="B8" s="4">
        <v>1</v>
      </c>
      <c r="C8" s="4">
        <v>1.5</v>
      </c>
      <c r="D8" s="4">
        <v>2</v>
      </c>
    </row>
    <row r="9" spans="1:4" x14ac:dyDescent="0.25">
      <c r="A9" s="13">
        <v>1</v>
      </c>
      <c r="B9" s="20">
        <v>0.55000000000000004</v>
      </c>
      <c r="C9" s="20">
        <v>0.65</v>
      </c>
      <c r="D9" s="20">
        <v>0.73</v>
      </c>
    </row>
    <row r="10" spans="1:4" x14ac:dyDescent="0.25">
      <c r="A10" s="21">
        <v>2</v>
      </c>
      <c r="B10" s="16">
        <v>0.74</v>
      </c>
      <c r="C10" s="16">
        <v>0.8</v>
      </c>
      <c r="D10" s="16">
        <v>0.9</v>
      </c>
    </row>
    <row r="11" spans="1:4" x14ac:dyDescent="0.25">
      <c r="A11" s="21">
        <v>3</v>
      </c>
      <c r="B11" s="16">
        <v>0.83</v>
      </c>
      <c r="C11" s="16">
        <v>1</v>
      </c>
      <c r="D11" s="16">
        <v>1.1499999999999999</v>
      </c>
    </row>
    <row r="12" spans="1:4" x14ac:dyDescent="0.25">
      <c r="A12" s="21">
        <v>4</v>
      </c>
      <c r="B12" s="16">
        <v>1.1499999999999999</v>
      </c>
      <c r="C12" s="16">
        <v>1.2</v>
      </c>
      <c r="D12" s="16">
        <v>1.4</v>
      </c>
    </row>
    <row r="13" spans="1:4" x14ac:dyDescent="0.25">
      <c r="A13" s="21">
        <v>5</v>
      </c>
      <c r="B13" s="16">
        <v>1.55</v>
      </c>
      <c r="C13" s="16">
        <v>1.7</v>
      </c>
      <c r="D13" s="16">
        <v>1.85</v>
      </c>
    </row>
    <row r="14" spans="1:4" x14ac:dyDescent="0.25">
      <c r="A14" s="21">
        <v>6</v>
      </c>
      <c r="B14" s="16">
        <v>1.6</v>
      </c>
      <c r="C14" s="16">
        <v>1.75</v>
      </c>
      <c r="D14" s="16">
        <v>2.1</v>
      </c>
    </row>
    <row r="15" spans="1:4" x14ac:dyDescent="0.25">
      <c r="A15" s="21">
        <v>7</v>
      </c>
      <c r="B15" s="16">
        <v>3.05</v>
      </c>
      <c r="C15" s="16">
        <v>3.2</v>
      </c>
      <c r="D15" s="16">
        <v>3.38</v>
      </c>
    </row>
    <row r="16" spans="1:4" x14ac:dyDescent="0.25">
      <c r="A16" s="21">
        <v>8</v>
      </c>
      <c r="B16" s="16">
        <v>3.2</v>
      </c>
      <c r="C16" s="16">
        <v>4.05</v>
      </c>
      <c r="D16" s="16">
        <v>4.3</v>
      </c>
    </row>
    <row r="17" spans="1:4" x14ac:dyDescent="0.25">
      <c r="A17" s="21">
        <v>9</v>
      </c>
      <c r="B17" s="16">
        <v>3.3</v>
      </c>
      <c r="C17" s="16">
        <v>4.2</v>
      </c>
      <c r="D17" s="16">
        <v>4.45</v>
      </c>
    </row>
    <row r="18" spans="1:4" x14ac:dyDescent="0.25">
      <c r="A18" s="21">
        <v>10</v>
      </c>
      <c r="B18" s="16">
        <v>4.55</v>
      </c>
      <c r="C18" s="16">
        <v>4.8499999999999996</v>
      </c>
      <c r="D18" s="16">
        <v>6</v>
      </c>
    </row>
    <row r="19" spans="1:4" x14ac:dyDescent="0.25">
      <c r="A19" s="21">
        <v>11</v>
      </c>
      <c r="B19" s="16">
        <v>7</v>
      </c>
      <c r="C19" s="16">
        <v>8</v>
      </c>
      <c r="D19" s="16">
        <v>8.8000000000000007</v>
      </c>
    </row>
    <row r="20" spans="1:4" x14ac:dyDescent="0.25">
      <c r="A20" s="21">
        <v>12</v>
      </c>
      <c r="B20" s="16">
        <v>9.8000000000000007</v>
      </c>
      <c r="C20" s="16">
        <v>10.8</v>
      </c>
      <c r="D20" s="16">
        <v>11.8</v>
      </c>
    </row>
    <row r="21" spans="1:4" x14ac:dyDescent="0.25">
      <c r="A21" s="21">
        <v>13</v>
      </c>
      <c r="B21" s="16">
        <v>13.15</v>
      </c>
      <c r="C21" s="16">
        <v>14.8</v>
      </c>
      <c r="D21" s="16">
        <v>16.600000000000001</v>
      </c>
    </row>
    <row r="22" spans="1:4" x14ac:dyDescent="0.25">
      <c r="A22" s="21">
        <v>14</v>
      </c>
      <c r="B22" s="16">
        <v>17.100000000000001</v>
      </c>
      <c r="C22" s="16">
        <v>19.7</v>
      </c>
      <c r="D22" s="16">
        <v>22.2</v>
      </c>
    </row>
    <row r="23" spans="1:4" x14ac:dyDescent="0.25">
      <c r="A23" s="22">
        <v>15</v>
      </c>
      <c r="B23" s="17">
        <v>22.6</v>
      </c>
      <c r="C23" s="17">
        <v>27</v>
      </c>
      <c r="D23" s="17">
        <v>30</v>
      </c>
    </row>
  </sheetData>
  <mergeCells count="4">
    <mergeCell ref="A1:D1"/>
    <mergeCell ref="A2:D6"/>
    <mergeCell ref="A7:A8"/>
    <mergeCell ref="B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C2D7-4214-4962-A69A-2198A3D7BC22}">
  <sheetPr>
    <tabColor theme="9" tint="-0.249977111117893"/>
  </sheetPr>
  <dimension ref="A1:J46"/>
  <sheetViews>
    <sheetView workbookViewId="0">
      <selection activeCell="H32" sqref="H32"/>
    </sheetView>
  </sheetViews>
  <sheetFormatPr defaultRowHeight="15" x14ac:dyDescent="0.25"/>
  <cols>
    <col min="6" max="6" width="12.5703125" bestFit="1" customWidth="1"/>
    <col min="9" max="9" width="38.85546875" bestFit="1" customWidth="1"/>
    <col min="10" max="10" width="8.42578125" bestFit="1" customWidth="1"/>
  </cols>
  <sheetData>
    <row r="1" spans="1:10" x14ac:dyDescent="0.25">
      <c r="A1" s="2" t="s">
        <v>18</v>
      </c>
      <c r="B1" s="2" t="s">
        <v>19</v>
      </c>
      <c r="C1" s="2" t="s">
        <v>8</v>
      </c>
      <c r="D1" s="2" t="s">
        <v>11</v>
      </c>
      <c r="E1" s="2" t="s">
        <v>9</v>
      </c>
      <c r="F1" s="2" t="s">
        <v>10</v>
      </c>
      <c r="I1" s="2"/>
      <c r="J1" s="23"/>
    </row>
    <row r="2" spans="1:10" x14ac:dyDescent="0.25">
      <c r="A2" s="3" t="s">
        <v>18</v>
      </c>
      <c r="B2">
        <v>1</v>
      </c>
      <c r="C2" s="3" t="s">
        <v>11</v>
      </c>
      <c r="D2">
        <v>1</v>
      </c>
      <c r="E2">
        <v>0.55000000000000004</v>
      </c>
      <c r="F2" t="str">
        <f t="shared" ref="F2:F46" si="0">CONCATENATE(A2,B2,C2,D2)</f>
        <v>Hole1Bar1</v>
      </c>
      <c r="I2" s="3"/>
    </row>
    <row r="3" spans="1:10" x14ac:dyDescent="0.25">
      <c r="A3" s="3" t="s">
        <v>18</v>
      </c>
      <c r="B3">
        <v>1</v>
      </c>
      <c r="C3" s="3" t="s">
        <v>11</v>
      </c>
      <c r="D3">
        <v>1.5</v>
      </c>
      <c r="E3">
        <v>0.65</v>
      </c>
      <c r="F3" t="str">
        <f t="shared" si="0"/>
        <v>Hole1Bar1,5</v>
      </c>
      <c r="I3" s="3"/>
    </row>
    <row r="4" spans="1:10" x14ac:dyDescent="0.25">
      <c r="A4" s="3" t="s">
        <v>18</v>
      </c>
      <c r="B4">
        <v>1</v>
      </c>
      <c r="C4" s="3" t="s">
        <v>11</v>
      </c>
      <c r="D4">
        <v>2</v>
      </c>
      <c r="E4">
        <v>0.73</v>
      </c>
      <c r="F4" t="str">
        <f t="shared" si="0"/>
        <v>Hole1Bar2</v>
      </c>
    </row>
    <row r="5" spans="1:10" x14ac:dyDescent="0.25">
      <c r="A5" s="3" t="s">
        <v>18</v>
      </c>
      <c r="B5">
        <v>2</v>
      </c>
      <c r="C5" s="3" t="s">
        <v>11</v>
      </c>
      <c r="D5">
        <v>1</v>
      </c>
      <c r="E5">
        <v>0.74</v>
      </c>
      <c r="F5" t="str">
        <f t="shared" si="0"/>
        <v>Hole2Bar1</v>
      </c>
      <c r="I5" s="2"/>
      <c r="J5" s="2"/>
    </row>
    <row r="6" spans="1:10" x14ac:dyDescent="0.25">
      <c r="A6" s="3" t="s">
        <v>18</v>
      </c>
      <c r="B6">
        <v>2</v>
      </c>
      <c r="C6" s="3" t="s">
        <v>11</v>
      </c>
      <c r="D6">
        <v>1.5</v>
      </c>
      <c r="E6">
        <v>0.8</v>
      </c>
      <c r="F6" t="str">
        <f t="shared" si="0"/>
        <v>Hole2Bar1,5</v>
      </c>
    </row>
    <row r="7" spans="1:10" x14ac:dyDescent="0.25">
      <c r="A7" s="3" t="s">
        <v>18</v>
      </c>
      <c r="B7">
        <v>3</v>
      </c>
      <c r="C7" s="3" t="s">
        <v>11</v>
      </c>
      <c r="D7">
        <v>1</v>
      </c>
      <c r="E7">
        <v>0.83</v>
      </c>
      <c r="F7" t="str">
        <f t="shared" si="0"/>
        <v>Hole3Bar1</v>
      </c>
      <c r="I7" s="2"/>
      <c r="J7" s="2"/>
    </row>
    <row r="8" spans="1:10" x14ac:dyDescent="0.25">
      <c r="A8" s="3" t="s">
        <v>18</v>
      </c>
      <c r="B8">
        <v>2</v>
      </c>
      <c r="C8" s="3" t="s">
        <v>11</v>
      </c>
      <c r="D8">
        <v>2</v>
      </c>
      <c r="E8">
        <v>0.9</v>
      </c>
      <c r="F8" t="str">
        <f t="shared" si="0"/>
        <v>Hole2Bar2</v>
      </c>
    </row>
    <row r="9" spans="1:10" x14ac:dyDescent="0.25">
      <c r="A9" s="3" t="s">
        <v>18</v>
      </c>
      <c r="B9">
        <v>3</v>
      </c>
      <c r="C9" s="3" t="s">
        <v>11</v>
      </c>
      <c r="D9">
        <v>1.5</v>
      </c>
      <c r="E9">
        <v>1</v>
      </c>
      <c r="F9" t="str">
        <f t="shared" si="0"/>
        <v>Hole3Bar1,5</v>
      </c>
    </row>
    <row r="10" spans="1:10" x14ac:dyDescent="0.25">
      <c r="A10" s="3" t="s">
        <v>18</v>
      </c>
      <c r="B10">
        <v>4</v>
      </c>
      <c r="C10" s="3" t="s">
        <v>11</v>
      </c>
      <c r="D10">
        <v>1</v>
      </c>
      <c r="E10">
        <v>1.1499999999999999</v>
      </c>
      <c r="F10" t="str">
        <f t="shared" si="0"/>
        <v>Hole4Bar1</v>
      </c>
      <c r="I10" s="3"/>
    </row>
    <row r="11" spans="1:10" x14ac:dyDescent="0.25">
      <c r="A11" s="3" t="s">
        <v>18</v>
      </c>
      <c r="B11">
        <v>3</v>
      </c>
      <c r="C11" s="3" t="s">
        <v>11</v>
      </c>
      <c r="D11">
        <v>2</v>
      </c>
      <c r="E11">
        <v>1.1499999999999999</v>
      </c>
      <c r="F11" t="str">
        <f t="shared" si="0"/>
        <v>Hole3Bar2</v>
      </c>
      <c r="I11" s="2"/>
    </row>
    <row r="12" spans="1:10" x14ac:dyDescent="0.25">
      <c r="A12" s="3" t="s">
        <v>18</v>
      </c>
      <c r="B12">
        <v>4</v>
      </c>
      <c r="C12" s="3" t="s">
        <v>11</v>
      </c>
      <c r="D12">
        <v>1.5</v>
      </c>
      <c r="E12">
        <v>1.2</v>
      </c>
      <c r="F12" t="str">
        <f t="shared" si="0"/>
        <v>Hole4Bar1,5</v>
      </c>
      <c r="I12" s="1"/>
      <c r="J12" s="2"/>
    </row>
    <row r="13" spans="1:10" x14ac:dyDescent="0.25">
      <c r="A13" s="3" t="s">
        <v>18</v>
      </c>
      <c r="B13">
        <v>4</v>
      </c>
      <c r="C13" s="3" t="s">
        <v>11</v>
      </c>
      <c r="D13">
        <v>2</v>
      </c>
      <c r="E13">
        <v>1.4</v>
      </c>
      <c r="F13" t="str">
        <f t="shared" si="0"/>
        <v>Hole4Bar2</v>
      </c>
    </row>
    <row r="14" spans="1:10" x14ac:dyDescent="0.25">
      <c r="A14" s="3" t="s">
        <v>18</v>
      </c>
      <c r="B14">
        <v>5</v>
      </c>
      <c r="C14" s="3" t="s">
        <v>11</v>
      </c>
      <c r="D14">
        <v>1</v>
      </c>
      <c r="E14">
        <v>1.55</v>
      </c>
      <c r="F14" t="str">
        <f t="shared" si="0"/>
        <v>Hole5Bar1</v>
      </c>
    </row>
    <row r="15" spans="1:10" x14ac:dyDescent="0.25">
      <c r="A15" s="3" t="s">
        <v>18</v>
      </c>
      <c r="B15">
        <v>6</v>
      </c>
      <c r="C15" s="3" t="s">
        <v>11</v>
      </c>
      <c r="D15">
        <v>1</v>
      </c>
      <c r="E15">
        <v>1.6</v>
      </c>
      <c r="F15" t="str">
        <f t="shared" si="0"/>
        <v>Hole6Bar1</v>
      </c>
    </row>
    <row r="16" spans="1:10" x14ac:dyDescent="0.25">
      <c r="A16" s="3" t="s">
        <v>18</v>
      </c>
      <c r="B16">
        <v>5</v>
      </c>
      <c r="C16" s="3" t="s">
        <v>11</v>
      </c>
      <c r="D16">
        <v>1.5</v>
      </c>
      <c r="E16">
        <v>1.7</v>
      </c>
      <c r="F16" t="str">
        <f t="shared" si="0"/>
        <v>Hole5Bar1,5</v>
      </c>
    </row>
    <row r="17" spans="1:6" x14ac:dyDescent="0.25">
      <c r="A17" s="3" t="s">
        <v>18</v>
      </c>
      <c r="B17">
        <v>6</v>
      </c>
      <c r="C17" s="3" t="s">
        <v>11</v>
      </c>
      <c r="D17">
        <v>1.5</v>
      </c>
      <c r="E17">
        <v>1.75</v>
      </c>
      <c r="F17" t="str">
        <f t="shared" si="0"/>
        <v>Hole6Bar1,5</v>
      </c>
    </row>
    <row r="18" spans="1:6" x14ac:dyDescent="0.25">
      <c r="A18" s="3" t="s">
        <v>18</v>
      </c>
      <c r="B18">
        <v>5</v>
      </c>
      <c r="C18" s="3" t="s">
        <v>11</v>
      </c>
      <c r="D18">
        <v>2</v>
      </c>
      <c r="E18">
        <v>1.85</v>
      </c>
      <c r="F18" t="str">
        <f t="shared" si="0"/>
        <v>Hole5Bar2</v>
      </c>
    </row>
    <row r="19" spans="1:6" x14ac:dyDescent="0.25">
      <c r="A19" s="3" t="s">
        <v>18</v>
      </c>
      <c r="B19">
        <v>6</v>
      </c>
      <c r="C19" s="3" t="s">
        <v>11</v>
      </c>
      <c r="D19">
        <v>2</v>
      </c>
      <c r="E19">
        <v>2.1</v>
      </c>
      <c r="F19" t="str">
        <f t="shared" si="0"/>
        <v>Hole6Bar2</v>
      </c>
    </row>
    <row r="20" spans="1:6" x14ac:dyDescent="0.25">
      <c r="A20" s="3" t="s">
        <v>18</v>
      </c>
      <c r="B20">
        <v>7</v>
      </c>
      <c r="C20" s="3" t="s">
        <v>11</v>
      </c>
      <c r="D20">
        <v>1</v>
      </c>
      <c r="E20">
        <v>3.05</v>
      </c>
      <c r="F20" t="str">
        <f t="shared" si="0"/>
        <v>Hole7Bar1</v>
      </c>
    </row>
    <row r="21" spans="1:6" x14ac:dyDescent="0.25">
      <c r="A21" s="3" t="s">
        <v>18</v>
      </c>
      <c r="B21">
        <v>8</v>
      </c>
      <c r="C21" s="3" t="s">
        <v>11</v>
      </c>
      <c r="D21">
        <v>1</v>
      </c>
      <c r="E21">
        <v>3.2</v>
      </c>
      <c r="F21" t="str">
        <f t="shared" si="0"/>
        <v>Hole8Bar1</v>
      </c>
    </row>
    <row r="22" spans="1:6" x14ac:dyDescent="0.25">
      <c r="A22" s="3" t="s">
        <v>18</v>
      </c>
      <c r="B22">
        <v>7</v>
      </c>
      <c r="C22" s="3" t="s">
        <v>11</v>
      </c>
      <c r="D22">
        <v>1.5</v>
      </c>
      <c r="E22">
        <v>3.2</v>
      </c>
      <c r="F22" t="str">
        <f t="shared" si="0"/>
        <v>Hole7Bar1,5</v>
      </c>
    </row>
    <row r="23" spans="1:6" x14ac:dyDescent="0.25">
      <c r="A23" s="3" t="s">
        <v>18</v>
      </c>
      <c r="B23">
        <v>9</v>
      </c>
      <c r="C23" s="3" t="s">
        <v>11</v>
      </c>
      <c r="D23">
        <v>1</v>
      </c>
      <c r="E23">
        <v>3.3</v>
      </c>
      <c r="F23" t="str">
        <f t="shared" si="0"/>
        <v>Hole9Bar1</v>
      </c>
    </row>
    <row r="24" spans="1:6" x14ac:dyDescent="0.25">
      <c r="A24" s="3" t="s">
        <v>18</v>
      </c>
      <c r="B24">
        <v>7</v>
      </c>
      <c r="C24" s="3" t="s">
        <v>11</v>
      </c>
      <c r="D24">
        <v>2</v>
      </c>
      <c r="E24">
        <v>3.38</v>
      </c>
      <c r="F24" t="str">
        <f t="shared" si="0"/>
        <v>Hole7Bar2</v>
      </c>
    </row>
    <row r="25" spans="1:6" x14ac:dyDescent="0.25">
      <c r="A25" s="3" t="s">
        <v>18</v>
      </c>
      <c r="B25">
        <v>8</v>
      </c>
      <c r="C25" s="3" t="s">
        <v>11</v>
      </c>
      <c r="D25">
        <v>1.5</v>
      </c>
      <c r="E25">
        <v>4.05</v>
      </c>
      <c r="F25" t="str">
        <f t="shared" si="0"/>
        <v>Hole8Bar1,5</v>
      </c>
    </row>
    <row r="26" spans="1:6" x14ac:dyDescent="0.25">
      <c r="A26" s="3" t="s">
        <v>18</v>
      </c>
      <c r="B26">
        <v>9</v>
      </c>
      <c r="C26" s="3" t="s">
        <v>11</v>
      </c>
      <c r="D26">
        <v>1.5</v>
      </c>
      <c r="E26">
        <v>4.2</v>
      </c>
      <c r="F26" t="str">
        <f t="shared" si="0"/>
        <v>Hole9Bar1,5</v>
      </c>
    </row>
    <row r="27" spans="1:6" x14ac:dyDescent="0.25">
      <c r="A27" s="3" t="s">
        <v>18</v>
      </c>
      <c r="B27">
        <v>8</v>
      </c>
      <c r="C27" s="3" t="s">
        <v>11</v>
      </c>
      <c r="D27">
        <v>2</v>
      </c>
      <c r="E27">
        <v>4.3</v>
      </c>
      <c r="F27" t="str">
        <f t="shared" si="0"/>
        <v>Hole8Bar2</v>
      </c>
    </row>
    <row r="28" spans="1:6" x14ac:dyDescent="0.25">
      <c r="A28" s="3" t="s">
        <v>18</v>
      </c>
      <c r="B28">
        <v>9</v>
      </c>
      <c r="C28" s="3" t="s">
        <v>11</v>
      </c>
      <c r="D28">
        <v>2</v>
      </c>
      <c r="E28">
        <v>4.45</v>
      </c>
      <c r="F28" t="str">
        <f t="shared" si="0"/>
        <v>Hole9Bar2</v>
      </c>
    </row>
    <row r="29" spans="1:6" x14ac:dyDescent="0.25">
      <c r="A29" s="3" t="s">
        <v>18</v>
      </c>
      <c r="B29">
        <v>10</v>
      </c>
      <c r="C29" s="3" t="s">
        <v>11</v>
      </c>
      <c r="D29">
        <v>1</v>
      </c>
      <c r="E29">
        <v>4.55</v>
      </c>
      <c r="F29" t="str">
        <f t="shared" si="0"/>
        <v>Hole10Bar1</v>
      </c>
    </row>
    <row r="30" spans="1:6" x14ac:dyDescent="0.25">
      <c r="A30" s="3" t="s">
        <v>18</v>
      </c>
      <c r="B30">
        <v>10</v>
      </c>
      <c r="C30" s="3" t="s">
        <v>11</v>
      </c>
      <c r="D30">
        <v>1.5</v>
      </c>
      <c r="E30">
        <v>4.8499999999999996</v>
      </c>
      <c r="F30" t="str">
        <f t="shared" si="0"/>
        <v>Hole10Bar1,5</v>
      </c>
    </row>
    <row r="31" spans="1:6" x14ac:dyDescent="0.25">
      <c r="A31" s="3" t="s">
        <v>18</v>
      </c>
      <c r="B31">
        <v>10</v>
      </c>
      <c r="C31" s="3" t="s">
        <v>11</v>
      </c>
      <c r="D31">
        <v>2</v>
      </c>
      <c r="E31">
        <v>6</v>
      </c>
      <c r="F31" t="str">
        <f t="shared" si="0"/>
        <v>Hole10Bar2</v>
      </c>
    </row>
    <row r="32" spans="1:6" x14ac:dyDescent="0.25">
      <c r="A32" s="3" t="s">
        <v>18</v>
      </c>
      <c r="B32">
        <v>11</v>
      </c>
      <c r="C32" s="3" t="s">
        <v>11</v>
      </c>
      <c r="D32">
        <v>1</v>
      </c>
      <c r="E32">
        <v>7</v>
      </c>
      <c r="F32" t="str">
        <f t="shared" si="0"/>
        <v>Hole11Bar1</v>
      </c>
    </row>
    <row r="33" spans="1:6" x14ac:dyDescent="0.25">
      <c r="A33" s="3" t="s">
        <v>18</v>
      </c>
      <c r="B33">
        <v>11</v>
      </c>
      <c r="C33" s="3" t="s">
        <v>11</v>
      </c>
      <c r="D33">
        <v>1.5</v>
      </c>
      <c r="E33">
        <v>8</v>
      </c>
      <c r="F33" t="str">
        <f t="shared" si="0"/>
        <v>Hole11Bar1,5</v>
      </c>
    </row>
    <row r="34" spans="1:6" x14ac:dyDescent="0.25">
      <c r="A34" s="3" t="s">
        <v>18</v>
      </c>
      <c r="B34">
        <v>11</v>
      </c>
      <c r="C34" s="3" t="s">
        <v>11</v>
      </c>
      <c r="D34">
        <v>2</v>
      </c>
      <c r="E34">
        <v>8.8000000000000007</v>
      </c>
      <c r="F34" t="str">
        <f t="shared" si="0"/>
        <v>Hole11Bar2</v>
      </c>
    </row>
    <row r="35" spans="1:6" x14ac:dyDescent="0.25">
      <c r="A35" s="3" t="s">
        <v>18</v>
      </c>
      <c r="B35">
        <v>12</v>
      </c>
      <c r="C35" s="3" t="s">
        <v>11</v>
      </c>
      <c r="D35">
        <v>1</v>
      </c>
      <c r="E35">
        <v>9.8000000000000007</v>
      </c>
      <c r="F35" t="str">
        <f t="shared" si="0"/>
        <v>Hole12Bar1</v>
      </c>
    </row>
    <row r="36" spans="1:6" x14ac:dyDescent="0.25">
      <c r="A36" s="3" t="s">
        <v>18</v>
      </c>
      <c r="B36">
        <v>12</v>
      </c>
      <c r="C36" s="3" t="s">
        <v>11</v>
      </c>
      <c r="D36">
        <v>1.5</v>
      </c>
      <c r="E36">
        <v>10.8</v>
      </c>
      <c r="F36" t="str">
        <f t="shared" si="0"/>
        <v>Hole12Bar1,5</v>
      </c>
    </row>
    <row r="37" spans="1:6" x14ac:dyDescent="0.25">
      <c r="A37" s="3" t="s">
        <v>18</v>
      </c>
      <c r="B37">
        <v>12</v>
      </c>
      <c r="C37" s="3" t="s">
        <v>11</v>
      </c>
      <c r="D37">
        <v>2</v>
      </c>
      <c r="E37">
        <v>11.8</v>
      </c>
      <c r="F37" t="str">
        <f t="shared" si="0"/>
        <v>Hole12Bar2</v>
      </c>
    </row>
    <row r="38" spans="1:6" x14ac:dyDescent="0.25">
      <c r="A38" s="3" t="s">
        <v>18</v>
      </c>
      <c r="B38">
        <v>13</v>
      </c>
      <c r="C38" s="3" t="s">
        <v>11</v>
      </c>
      <c r="D38">
        <v>1</v>
      </c>
      <c r="E38">
        <v>13.15</v>
      </c>
      <c r="F38" t="str">
        <f t="shared" si="0"/>
        <v>Hole13Bar1</v>
      </c>
    </row>
    <row r="39" spans="1:6" x14ac:dyDescent="0.25">
      <c r="A39" s="3" t="s">
        <v>18</v>
      </c>
      <c r="B39">
        <v>13</v>
      </c>
      <c r="C39" s="3" t="s">
        <v>11</v>
      </c>
      <c r="D39">
        <v>1.5</v>
      </c>
      <c r="E39">
        <v>14.8</v>
      </c>
      <c r="F39" t="str">
        <f t="shared" si="0"/>
        <v>Hole13Bar1,5</v>
      </c>
    </row>
    <row r="40" spans="1:6" x14ac:dyDescent="0.25">
      <c r="A40" s="3" t="s">
        <v>18</v>
      </c>
      <c r="B40">
        <v>13</v>
      </c>
      <c r="C40" s="3" t="s">
        <v>11</v>
      </c>
      <c r="D40">
        <v>2</v>
      </c>
      <c r="E40">
        <v>16.600000000000001</v>
      </c>
      <c r="F40" t="str">
        <f t="shared" si="0"/>
        <v>Hole13Bar2</v>
      </c>
    </row>
    <row r="41" spans="1:6" x14ac:dyDescent="0.25">
      <c r="A41" s="3" t="s">
        <v>18</v>
      </c>
      <c r="B41">
        <v>14</v>
      </c>
      <c r="C41" s="3" t="s">
        <v>11</v>
      </c>
      <c r="D41">
        <v>1</v>
      </c>
      <c r="E41">
        <v>17.100000000000001</v>
      </c>
      <c r="F41" t="str">
        <f t="shared" si="0"/>
        <v>Hole14Bar1</v>
      </c>
    </row>
    <row r="42" spans="1:6" x14ac:dyDescent="0.25">
      <c r="A42" s="3" t="s">
        <v>18</v>
      </c>
      <c r="B42">
        <v>14</v>
      </c>
      <c r="C42" s="3" t="s">
        <v>11</v>
      </c>
      <c r="D42">
        <v>1.5</v>
      </c>
      <c r="E42">
        <v>19.7</v>
      </c>
      <c r="F42" t="str">
        <f t="shared" si="0"/>
        <v>Hole14Bar1,5</v>
      </c>
    </row>
    <row r="43" spans="1:6" x14ac:dyDescent="0.25">
      <c r="A43" s="3" t="s">
        <v>18</v>
      </c>
      <c r="B43">
        <v>14</v>
      </c>
      <c r="C43" s="3" t="s">
        <v>11</v>
      </c>
      <c r="D43">
        <v>2</v>
      </c>
      <c r="E43">
        <v>22.2</v>
      </c>
      <c r="F43" t="str">
        <f t="shared" si="0"/>
        <v>Hole14Bar2</v>
      </c>
    </row>
    <row r="44" spans="1:6" x14ac:dyDescent="0.25">
      <c r="A44" s="3" t="s">
        <v>18</v>
      </c>
      <c r="B44">
        <v>15</v>
      </c>
      <c r="C44" s="3" t="s">
        <v>11</v>
      </c>
      <c r="D44">
        <v>1</v>
      </c>
      <c r="E44">
        <v>22.6</v>
      </c>
      <c r="F44" t="str">
        <f t="shared" si="0"/>
        <v>Hole15Bar1</v>
      </c>
    </row>
    <row r="45" spans="1:6" x14ac:dyDescent="0.25">
      <c r="A45" s="3" t="s">
        <v>18</v>
      </c>
      <c r="B45">
        <v>15</v>
      </c>
      <c r="C45" s="3" t="s">
        <v>11</v>
      </c>
      <c r="D45">
        <v>1.5</v>
      </c>
      <c r="E45">
        <v>27</v>
      </c>
      <c r="F45" t="str">
        <f t="shared" si="0"/>
        <v>Hole15Bar1,5</v>
      </c>
    </row>
    <row r="46" spans="1:6" x14ac:dyDescent="0.25">
      <c r="A46" s="3" t="s">
        <v>18</v>
      </c>
      <c r="B46">
        <v>15</v>
      </c>
      <c r="C46" s="3" t="s">
        <v>11</v>
      </c>
      <c r="D46">
        <v>2</v>
      </c>
      <c r="E46">
        <v>30</v>
      </c>
      <c r="F46" t="str">
        <f t="shared" si="0"/>
        <v>Hole15Bar2</v>
      </c>
    </row>
  </sheetData>
  <dataConsolidate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E86C-2A04-4806-BF48-B54B8E835E63}">
  <sheetPr>
    <tabColor theme="0" tint="-0.499984740745262"/>
  </sheetPr>
  <dimension ref="A1:P12"/>
  <sheetViews>
    <sheetView workbookViewId="0">
      <selection activeCell="D2" sqref="D2"/>
    </sheetView>
  </sheetViews>
  <sheetFormatPr defaultRowHeight="15" x14ac:dyDescent="0.25"/>
  <cols>
    <col min="1" max="1" width="4.28515625" customWidth="1"/>
    <col min="2" max="2" width="23.42578125" bestFit="1" customWidth="1"/>
    <col min="3" max="3" width="3.42578125" bestFit="1" customWidth="1"/>
    <col min="4" max="4" width="29" bestFit="1" customWidth="1"/>
    <col min="5" max="5" width="13.28515625" bestFit="1" customWidth="1"/>
    <col min="6" max="6" width="14.85546875" bestFit="1" customWidth="1"/>
    <col min="7" max="7" width="15.5703125" bestFit="1" customWidth="1"/>
    <col min="8" max="8" width="14.42578125" bestFit="1" customWidth="1"/>
    <col min="9" max="9" width="19" bestFit="1" customWidth="1"/>
    <col min="10" max="10" width="8.5703125" bestFit="1" customWidth="1"/>
    <col min="11" max="11" width="18.28515625" bestFit="1" customWidth="1"/>
    <col min="12" max="12" width="11.28515625" bestFit="1" customWidth="1"/>
    <col min="13" max="13" width="18.28515625" bestFit="1" customWidth="1"/>
    <col min="15" max="15" width="18.7109375" bestFit="1" customWidth="1"/>
  </cols>
  <sheetData>
    <row r="1" spans="1:16" x14ac:dyDescent="0.25">
      <c r="A1">
        <v>1</v>
      </c>
      <c r="B1" s="40" t="s">
        <v>50</v>
      </c>
      <c r="C1" s="41" t="s">
        <v>51</v>
      </c>
      <c r="D1" s="12" t="s">
        <v>74</v>
      </c>
      <c r="E1" s="12" t="s">
        <v>52</v>
      </c>
      <c r="F1" s="12" t="s">
        <v>40</v>
      </c>
      <c r="G1" s="12" t="s">
        <v>52</v>
      </c>
      <c r="H1" s="12" t="s">
        <v>53</v>
      </c>
      <c r="I1" s="12" t="s">
        <v>52</v>
      </c>
      <c r="J1" s="12" t="s">
        <v>54</v>
      </c>
      <c r="K1" s="12"/>
      <c r="L1" s="12"/>
      <c r="M1" s="12"/>
      <c r="N1" s="12"/>
    </row>
    <row r="2" spans="1:16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x14ac:dyDescent="0.25">
      <c r="A3">
        <v>2</v>
      </c>
      <c r="B3" s="2" t="s">
        <v>55</v>
      </c>
      <c r="C3" s="41" t="s">
        <v>51</v>
      </c>
      <c r="D3" s="12" t="s">
        <v>43</v>
      </c>
      <c r="E3" s="12" t="s">
        <v>56</v>
      </c>
      <c r="F3" s="12" t="s">
        <v>57</v>
      </c>
      <c r="G3" s="12">
        <v>1000</v>
      </c>
      <c r="H3" s="12" t="s">
        <v>52</v>
      </c>
      <c r="I3" s="12" t="s">
        <v>58</v>
      </c>
      <c r="J3" s="12" t="s">
        <v>52</v>
      </c>
      <c r="K3" s="12" t="s">
        <v>59</v>
      </c>
      <c r="L3" s="12" t="s">
        <v>60</v>
      </c>
      <c r="M3" s="42" t="s">
        <v>61</v>
      </c>
      <c r="N3" s="12"/>
    </row>
    <row r="4" spans="1:16" x14ac:dyDescent="0.25"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6" x14ac:dyDescent="0.25">
      <c r="A5">
        <v>3</v>
      </c>
      <c r="B5" s="2" t="s">
        <v>62</v>
      </c>
      <c r="C5" s="41" t="s">
        <v>51</v>
      </c>
      <c r="D5" s="12" t="s">
        <v>57</v>
      </c>
      <c r="E5" s="12" t="s">
        <v>63</v>
      </c>
      <c r="F5" s="12" t="s">
        <v>52</v>
      </c>
      <c r="G5" s="12">
        <v>3.6</v>
      </c>
      <c r="H5" s="12" t="s">
        <v>60</v>
      </c>
      <c r="I5" s="12" t="s">
        <v>56</v>
      </c>
      <c r="J5" s="12" t="s">
        <v>64</v>
      </c>
      <c r="K5" s="12"/>
      <c r="L5" s="12"/>
      <c r="M5" s="12"/>
      <c r="N5" s="12"/>
    </row>
    <row r="6" spans="1:16" x14ac:dyDescent="0.25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x14ac:dyDescent="0.25">
      <c r="A7">
        <v>4</v>
      </c>
      <c r="B7" s="2" t="s">
        <v>49</v>
      </c>
      <c r="C7" s="41" t="s">
        <v>51</v>
      </c>
      <c r="D7" t="s">
        <v>57</v>
      </c>
      <c r="E7" s="12" t="s">
        <v>65</v>
      </c>
      <c r="F7" s="12" t="s">
        <v>52</v>
      </c>
      <c r="G7" s="12" t="s">
        <v>1</v>
      </c>
      <c r="H7" s="12" t="s">
        <v>52</v>
      </c>
      <c r="I7" s="12" t="s">
        <v>66</v>
      </c>
      <c r="J7" s="12" t="s">
        <v>60</v>
      </c>
      <c r="K7" s="12" t="s">
        <v>56</v>
      </c>
      <c r="L7" s="12" t="s">
        <v>57</v>
      </c>
      <c r="M7" s="12" t="s">
        <v>67</v>
      </c>
      <c r="N7" s="12" t="s">
        <v>52</v>
      </c>
      <c r="O7" s="12" t="s">
        <v>68</v>
      </c>
      <c r="P7" s="12" t="s">
        <v>60</v>
      </c>
    </row>
    <row r="8" spans="1:16" x14ac:dyDescent="0.25"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6" x14ac:dyDescent="0.25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6" x14ac:dyDescent="0.25"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6" x14ac:dyDescent="0.25"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6" x14ac:dyDescent="0.25"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Inputs &amp; Calculations</vt:lpstr>
      <vt:lpstr>Cima 6 Ports Even</vt:lpstr>
      <vt:lpstr>Cima 6 Ports 80%Top,20%Under</vt:lpstr>
      <vt:lpstr> Cima 8 Ports Even</vt:lpstr>
      <vt:lpstr>Cima 8 Ports 80%Top,20%Under</vt:lpstr>
      <vt:lpstr>Cima port delivery rate chart</vt:lpstr>
      <vt:lpstr>Cima lookup table</vt:lpstr>
      <vt:lpstr>Formules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2022-09-20T07:06:22Z</dcterms:modified>
</cp:coreProperties>
</file>